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地方政府专项债务限额及余额情况表" sheetId="24" r:id="rId1"/>
    <sheet name="政府性基金收入表" sheetId="17" r:id="rId2"/>
    <sheet name="政府性基金支出表" sheetId="18" r:id="rId3"/>
    <sheet name="政府性基金预算本级收支表" sheetId="21" r:id="rId4"/>
    <sheet name="政府性基金转移支付表" sheetId="22" r:id="rId5"/>
    <sheet name="政府性基金资金来源表" sheetId="23" r:id="rId6"/>
    <sheet name="Sheet1" sheetId="20" state="hidden" r:id="rId7"/>
  </sheets>
  <externalReferences>
    <externalReference r:id="rId8"/>
  </externalReferences>
  <definedNames>
    <definedName name="_xlnm._FilterDatabase" localSheetId="5" hidden="1">政府性基金资金来源表!$A$5:$J$53</definedName>
    <definedName name="_xlnm.Print_Titles" localSheetId="2">政府性基金支出表!$4:$4</definedName>
    <definedName name="_xlnm.Print_Titles" localSheetId="3">政府性基金预算本级收支表!$1:$5</definedName>
    <definedName name="地区名称">[1]封面!$B$2:$B$6</definedName>
    <definedName name="_xlnm._FilterDatabase" localSheetId="3" hidden="1">政府性基金预算本级收支表!$A$5:$J$73</definedName>
    <definedName name="_xlnm.Print_Titles" localSheetId="4">政府性基金转移支付表!$1:$5</definedName>
    <definedName name="_xlnm._FilterDatabase" localSheetId="4" hidden="1">政府性基金转移支付表!$A$5:$I$251</definedName>
    <definedName name="_xlnm.Print_Titles" localSheetId="5">政府性基金资金来源表!$1:$5</definedName>
  </definedNames>
  <calcPr calcId="144525"/>
</workbook>
</file>

<file path=xl/sharedStrings.xml><?xml version="1.0" encoding="utf-8"?>
<sst xmlns="http://schemas.openxmlformats.org/spreadsheetml/2006/main" count="1021" uniqueCount="685">
  <si>
    <t>DEBT_T_XXGK_ZXYE</t>
  </si>
  <si>
    <t xml:space="preserve"> AND T.AD_CODE_GK=411721 AND T.SET_YEAR_GK=2021</t>
  </si>
  <si>
    <t>AD_CODE_GK#411721</t>
  </si>
  <si>
    <t>AD_CODE#411721</t>
  </si>
  <si>
    <t>SET_YEAR_GK#2021</t>
  </si>
  <si>
    <t>AD_NAME#411721 西平县</t>
  </si>
  <si>
    <t>SET_YEAR#2020</t>
  </si>
  <si>
    <t>XM_TYPE#</t>
  </si>
  <si>
    <t>XM_NAME#</t>
  </si>
  <si>
    <t>YS_AMT#</t>
  </si>
  <si>
    <t>ZX_AMT#</t>
  </si>
  <si>
    <t>ROW_NUM#</t>
  </si>
  <si>
    <t>表1-2</t>
  </si>
  <si>
    <t>411721 西平县2020年地方政府专项债务余额情况表</t>
  </si>
  <si>
    <t>单位：亿元</t>
  </si>
  <si>
    <t>项    目</t>
  </si>
  <si>
    <t>预算数</t>
  </si>
  <si>
    <t>执行数</t>
  </si>
  <si>
    <t>VALID#</t>
  </si>
  <si>
    <t>ZXYE_Y2</t>
  </si>
  <si>
    <t>一、2019年末地方政府专项债务余额实际数</t>
  </si>
  <si>
    <t>ZXYE_Y1</t>
  </si>
  <si>
    <t>二、2020年末地方政府专项债务余额限额</t>
  </si>
  <si>
    <t>FXZX_Y1</t>
  </si>
  <si>
    <t>三、2020年地方政府专项债务发行额</t>
  </si>
  <si>
    <t>ZXHB_Y1</t>
  </si>
  <si>
    <t>四、2020年地方政府专项债务还本额</t>
  </si>
  <si>
    <t>ZXYEYS_Y1</t>
  </si>
  <si>
    <t>五、2020年末地方政府专项债务余额预计执行数</t>
  </si>
  <si>
    <t>XZXE</t>
  </si>
  <si>
    <t>六、2021年地方政府专项债务新增限额</t>
  </si>
  <si>
    <t>ZXXE</t>
  </si>
  <si>
    <t>七、2021年末地方政府专项债务余额限额</t>
  </si>
  <si>
    <t>附表九</t>
  </si>
  <si>
    <t>西平县2021年政府性基金预算收入（草案）表</t>
  </si>
  <si>
    <t>编制单位：西平县财政局</t>
  </si>
  <si>
    <t>单位：万元</t>
  </si>
  <si>
    <t>项目</t>
  </si>
  <si>
    <t>2020年
完成数</t>
  </si>
  <si>
    <t>2021年
预算数</t>
  </si>
  <si>
    <t>2021年较2020年增（+）减（-）%</t>
  </si>
  <si>
    <t>备注</t>
  </si>
  <si>
    <t>一、农网还贷资金收入</t>
  </si>
  <si>
    <t>二、海南省高等级公路车辆通行附加费
    收入</t>
  </si>
  <si>
    <t>三、港口建设费收入</t>
  </si>
  <si>
    <t>四、新型墙体材料专项基金收入</t>
  </si>
  <si>
    <t>五、国家电影事业发展专项资金收入</t>
  </si>
  <si>
    <t>六、城市公用事业附加收入</t>
  </si>
  <si>
    <t>七、国有土地收益基金收入</t>
  </si>
  <si>
    <t>八、农业土地开发资金收入</t>
  </si>
  <si>
    <t>九、国有土地使用权出让收入</t>
  </si>
  <si>
    <t>十、大中型水库库区基金收入</t>
  </si>
  <si>
    <t>十一、彩票公益金收入</t>
  </si>
  <si>
    <t>十二、城市基础设施配套费收入</t>
  </si>
  <si>
    <t>十三、小型水库移民扶助基金收入</t>
  </si>
  <si>
    <t>十四、国家重大水利工程建设基金收入</t>
  </si>
  <si>
    <t>十五、车辆通行费</t>
  </si>
  <si>
    <t>十六、污水处理费收入</t>
  </si>
  <si>
    <t>十七、彩票发行机构和彩票销售机构的
      业务费用</t>
  </si>
  <si>
    <t>十八、其他政府性基金收入</t>
  </si>
  <si>
    <t>十九、彩票发行机构和彩票销售机构的
      业务费用</t>
  </si>
  <si>
    <t>二十、其他政府性基金收入</t>
  </si>
  <si>
    <t>收入合计</t>
  </si>
  <si>
    <t>附表十</t>
  </si>
  <si>
    <t>西平县2021年政府性基金预算支出（草案）表</t>
  </si>
  <si>
    <t xml:space="preserve">   单位：万元</t>
  </si>
  <si>
    <t>2020年预算数</t>
  </si>
  <si>
    <t>2021年预算数</t>
  </si>
  <si>
    <t>2020年较2021年增（+）减（-）%</t>
  </si>
  <si>
    <t>一、文化旅游体育与传媒支出</t>
  </si>
  <si>
    <t xml:space="preserve">    旅游发展基金支出</t>
  </si>
  <si>
    <t xml:space="preserve">    国家电影事业发展专项资金对应专项
    债务收入安排的支出</t>
  </si>
  <si>
    <t>二、社会保障和就业支出</t>
  </si>
  <si>
    <t xml:space="preserve">    大中型水库移民后期扶持基金支出</t>
  </si>
  <si>
    <t xml:space="preserve">    小型水库移民扶助基金对应专项
    债务收入安排的支出</t>
  </si>
  <si>
    <t>四、城乡社区支出</t>
  </si>
  <si>
    <t xml:space="preserve">    国有土地使用权出让收入及对应专项
    债务收入安排的支出</t>
  </si>
  <si>
    <t xml:space="preserve">    国有土地收益基金及对应专项债务收
    入安排的支出</t>
  </si>
  <si>
    <t xml:space="preserve">    农业土地开发资金安排的支出</t>
  </si>
  <si>
    <t xml:space="preserve">    城市基础设施配套费安排的支出</t>
  </si>
  <si>
    <t xml:space="preserve">    污水处理费收入安排的支出</t>
  </si>
  <si>
    <t xml:space="preserve">    棚户区改造专项债券收入安排的支出</t>
  </si>
  <si>
    <t>五、农林水支出</t>
  </si>
  <si>
    <t xml:space="preserve">    大中型水库库区基金安排的支出</t>
  </si>
  <si>
    <t>七、资源勘探信息等支出</t>
  </si>
  <si>
    <t xml:space="preserve">    农网还贷资金支出</t>
  </si>
  <si>
    <t>九、其他支出</t>
  </si>
  <si>
    <t xml:space="preserve">    彩票公益金安排的支出</t>
  </si>
  <si>
    <t xml:space="preserve">    其他地方自行试点项目收益专项
    债券收入安排的支出</t>
  </si>
  <si>
    <t>十、债务付息支出</t>
  </si>
  <si>
    <t>十一、债务发行费用支出</t>
  </si>
  <si>
    <t>十一、抗疫特别国债安排的支出</t>
  </si>
  <si>
    <t xml:space="preserve">      市政设施建设</t>
  </si>
  <si>
    <t>支出合计</t>
  </si>
  <si>
    <t>表八</t>
  </si>
  <si>
    <t xml:space="preserve"> </t>
  </si>
  <si>
    <t>2021年政府性基金预算收支表</t>
  </si>
  <si>
    <t>收入</t>
  </si>
  <si>
    <t>支出</t>
  </si>
  <si>
    <t>功能科目</t>
  </si>
  <si>
    <t>上年决算（执行)数</t>
  </si>
  <si>
    <t>预算数为决算（执行）数%</t>
  </si>
  <si>
    <t>1030102</t>
  </si>
  <si>
    <t>207</t>
  </si>
  <si>
    <t>1030112</t>
  </si>
  <si>
    <t>二、海南省高等级公路车辆通行附加费收入</t>
  </si>
  <si>
    <t>20707</t>
  </si>
  <si>
    <t xml:space="preserve">   国家电影事业发展专项资金安排的支出</t>
  </si>
  <si>
    <t>1030115</t>
  </si>
  <si>
    <t>20709</t>
  </si>
  <si>
    <t xml:space="preserve">   旅游发展基金支出</t>
  </si>
  <si>
    <t>1030129</t>
  </si>
  <si>
    <t>四、国家电影事业发展专项资金收入</t>
  </si>
  <si>
    <t>20710</t>
  </si>
  <si>
    <t xml:space="preserve">   国家电影事业发展专项资金对应专项债务收入安排的支出</t>
  </si>
  <si>
    <t>1030146</t>
  </si>
  <si>
    <t>五、国有土地收益基金收入</t>
  </si>
  <si>
    <t>208</t>
  </si>
  <si>
    <t>1030147</t>
  </si>
  <si>
    <t>六、农业土地开发资金收入</t>
  </si>
  <si>
    <t>20822</t>
  </si>
  <si>
    <t>1030148</t>
  </si>
  <si>
    <t>七、国有土地使用权出让收入</t>
  </si>
  <si>
    <t>20823</t>
  </si>
  <si>
    <t xml:space="preserve">    小型水库移民扶助基金安排的支出</t>
  </si>
  <si>
    <t>1030150</t>
  </si>
  <si>
    <t>八、大中型水库库区基金收入</t>
  </si>
  <si>
    <t>20829</t>
  </si>
  <si>
    <t xml:space="preserve">    小型水库移民扶助基金对应专项债务收入安排的支出</t>
  </si>
  <si>
    <t>1030155</t>
  </si>
  <si>
    <t>九、彩票公益金收入</t>
  </si>
  <si>
    <t>211</t>
  </si>
  <si>
    <t>三、节能环保支出</t>
  </si>
  <si>
    <t>1030156</t>
  </si>
  <si>
    <t>十、城市基础设施配套费收入</t>
  </si>
  <si>
    <t>21160</t>
  </si>
  <si>
    <t xml:space="preserve">    可再生能源电价附加收入安排的支出</t>
  </si>
  <si>
    <t>1030157</t>
  </si>
  <si>
    <t>十一、小型水库移民扶助基金收入</t>
  </si>
  <si>
    <t>21161</t>
  </si>
  <si>
    <t xml:space="preserve">    废弃电器电子产品处理基金支出</t>
  </si>
  <si>
    <t>1030158</t>
  </si>
  <si>
    <t>十二、国家重大水利工程建设基金收入</t>
  </si>
  <si>
    <t>212</t>
  </si>
  <si>
    <t>1030159</t>
  </si>
  <si>
    <t>十三、车辆通行费</t>
  </si>
  <si>
    <t>21208</t>
  </si>
  <si>
    <t xml:space="preserve">    国有土地使用权出让收入安排的支出</t>
  </si>
  <si>
    <t>1030178</t>
  </si>
  <si>
    <t>十四、污水处理费收入</t>
  </si>
  <si>
    <t>21210</t>
  </si>
  <si>
    <t xml:space="preserve">    国有土地收益基金安排的支出</t>
  </si>
  <si>
    <t>1030180</t>
  </si>
  <si>
    <t>十五、彩票发行机构和彩票销售机构的业务费用</t>
  </si>
  <si>
    <t>21211</t>
  </si>
  <si>
    <t>1030199</t>
  </si>
  <si>
    <t>十六、其他政府性基金收入</t>
  </si>
  <si>
    <t>21213</t>
  </si>
  <si>
    <t>10310</t>
  </si>
  <si>
    <t>十七、专项债券对应项目专项收入</t>
  </si>
  <si>
    <t>21214</t>
  </si>
  <si>
    <t xml:space="preserve">    污水处理费安排的支出</t>
  </si>
  <si>
    <t>21215</t>
  </si>
  <si>
    <t xml:space="preserve">    土地储备专项债券收入安排的支出</t>
  </si>
  <si>
    <t>21216</t>
  </si>
  <si>
    <t>21217</t>
  </si>
  <si>
    <t xml:space="preserve">    城市基础设施配套费对应专项债务收入安排的支出</t>
  </si>
  <si>
    <t>21218</t>
  </si>
  <si>
    <t xml:space="preserve">    污水处理费对应专项债务收入安排的支出</t>
  </si>
  <si>
    <t>21219</t>
  </si>
  <si>
    <t xml:space="preserve">    国有土地使用权出让收入对应专项债务收入安排的支出</t>
  </si>
  <si>
    <t>213</t>
  </si>
  <si>
    <t>21366</t>
  </si>
  <si>
    <t>21367</t>
  </si>
  <si>
    <t xml:space="preserve">    三峡水库库区基金支出</t>
  </si>
  <si>
    <t>21369</t>
  </si>
  <si>
    <t xml:space="preserve">    国家重大水利工程建设基金安排的支出</t>
  </si>
  <si>
    <t>21370</t>
  </si>
  <si>
    <t xml:space="preserve">    大中型水库库区基金对应专项债务收入安排的支出</t>
  </si>
  <si>
    <t>21371</t>
  </si>
  <si>
    <t xml:space="preserve">    国家重大水利工程建设基金对应专项债务收入安排的支出</t>
  </si>
  <si>
    <t>214</t>
  </si>
  <si>
    <t>六、交通运输支出</t>
  </si>
  <si>
    <t>21460</t>
  </si>
  <si>
    <t xml:space="preserve">    海南省高等级公路车辆通行附加费安排的支出</t>
  </si>
  <si>
    <t>21462</t>
  </si>
  <si>
    <t xml:space="preserve">    车辆通行费安排的支出</t>
  </si>
  <si>
    <t>21463</t>
  </si>
  <si>
    <t xml:space="preserve">    港口建设费安排的支出</t>
  </si>
  <si>
    <t>21464</t>
  </si>
  <si>
    <t xml:space="preserve">    铁路建设基金支出</t>
  </si>
  <si>
    <t>21468</t>
  </si>
  <si>
    <t xml:space="preserve">    船舶油污损害赔偿基金支出</t>
  </si>
  <si>
    <t>21469</t>
  </si>
  <si>
    <t xml:space="preserve">    民航发展基金支出</t>
  </si>
  <si>
    <t>21470</t>
  </si>
  <si>
    <t xml:space="preserve">    海南省高等级公路车辆通行附加费对应专项债务收入安排的支出</t>
  </si>
  <si>
    <t>21471</t>
  </si>
  <si>
    <t xml:space="preserve">    政府收费公路专项债券收入安排的支出</t>
  </si>
  <si>
    <t>21472</t>
  </si>
  <si>
    <t xml:space="preserve">    车辆通行费对应专项债务收入安排的支出</t>
  </si>
  <si>
    <t>21473</t>
  </si>
  <si>
    <t xml:space="preserve">    港口建设费对应专项债务收入安排的支出</t>
  </si>
  <si>
    <t>215</t>
  </si>
  <si>
    <t>七、资源勘探工业信息等支出</t>
  </si>
  <si>
    <t>21562</t>
  </si>
  <si>
    <t>229</t>
  </si>
  <si>
    <t>八、其他支出</t>
  </si>
  <si>
    <t>22904</t>
  </si>
  <si>
    <t xml:space="preserve">    其他政府性基金及对应专项债务收入安排的支出</t>
  </si>
  <si>
    <t>22908</t>
  </si>
  <si>
    <t xml:space="preserve">    彩票发行销售机构业务费安排的支出</t>
  </si>
  <si>
    <t>22960</t>
  </si>
  <si>
    <t>232</t>
  </si>
  <si>
    <t>九、债务付息支出</t>
  </si>
  <si>
    <t>233</t>
  </si>
  <si>
    <t>十、债务发行费用支出</t>
  </si>
  <si>
    <t>234</t>
  </si>
  <si>
    <t>110</t>
  </si>
  <si>
    <t>转移性收入</t>
  </si>
  <si>
    <t>230</t>
  </si>
  <si>
    <t>转移性支出</t>
  </si>
  <si>
    <t>11004</t>
  </si>
  <si>
    <t xml:space="preserve">  政府性基金转移收入</t>
  </si>
  <si>
    <t>23004</t>
  </si>
  <si>
    <t xml:space="preserve">  政府性基金转移支付</t>
  </si>
  <si>
    <t>1100401</t>
  </si>
  <si>
    <t xml:space="preserve">    政府性基金补助收入</t>
  </si>
  <si>
    <t>2300401</t>
  </si>
  <si>
    <t xml:space="preserve">    政府性基金补助支出</t>
  </si>
  <si>
    <t>1100402</t>
  </si>
  <si>
    <t xml:space="preserve">    政府性基金上解收入</t>
  </si>
  <si>
    <t>2300402</t>
  </si>
  <si>
    <t xml:space="preserve">    政府性基金上解支出</t>
  </si>
  <si>
    <t>11008</t>
  </si>
  <si>
    <t xml:space="preserve">  上年结余收入</t>
  </si>
  <si>
    <t>23008</t>
  </si>
  <si>
    <t xml:space="preserve"> 调出资金</t>
  </si>
  <si>
    <t>11009</t>
  </si>
  <si>
    <t xml:space="preserve">  调入资金</t>
  </si>
  <si>
    <t>23009</t>
  </si>
  <si>
    <t xml:space="preserve"> 年终结余</t>
  </si>
  <si>
    <t>1100902</t>
  </si>
  <si>
    <t xml:space="preserve">    其中：地方政府性基金调入专项收入</t>
  </si>
  <si>
    <t>23104</t>
  </si>
  <si>
    <t xml:space="preserve"> 地方政府专项债务还本支出</t>
  </si>
  <si>
    <t>1050402</t>
  </si>
  <si>
    <t xml:space="preserve">  地方政府专项债务收入</t>
  </si>
  <si>
    <t>23011</t>
  </si>
  <si>
    <t xml:space="preserve"> 地方政府专项债务转贷支出</t>
  </si>
  <si>
    <t>1101102</t>
  </si>
  <si>
    <t xml:space="preserve">  地方政府专项债务转贷收入</t>
  </si>
  <si>
    <t>收入总计</t>
  </si>
  <si>
    <t>支出总计</t>
  </si>
  <si>
    <t>表九</t>
  </si>
  <si>
    <t>2021年政府性基金预算收支明细表</t>
  </si>
  <si>
    <t>核对收入</t>
  </si>
  <si>
    <t>核对支出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</si>
  <si>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</si>
  <si>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</si>
  <si>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</si>
  <si>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</si>
  <si>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</si>
  <si>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</si>
  <si>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</si>
  <si>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</si>
  <si>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</si>
  <si>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</si>
  <si>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103014801</t>
  </si>
  <si>
    <t xml:space="preserve">  土地出让价款收入</t>
  </si>
  <si>
    <t>103014802</t>
  </si>
  <si>
    <t xml:space="preserve">  补缴的土地价款</t>
  </si>
  <si>
    <t>2070901</t>
  </si>
  <si>
    <t xml:space="preserve">      宣传促销</t>
  </si>
  <si>
    <t>103014803</t>
  </si>
  <si>
    <t xml:space="preserve">  划拨土地收入</t>
  </si>
  <si>
    <t>2070902</t>
  </si>
  <si>
    <t xml:space="preserve">      行业规划</t>
  </si>
  <si>
    <t>103014898</t>
  </si>
  <si>
    <t xml:space="preserve">  缴纳新增建设用地土地有偿使用费</t>
  </si>
  <si>
    <t>2070903</t>
  </si>
  <si>
    <t xml:space="preserve">      旅游事业补助</t>
  </si>
  <si>
    <t>103014899</t>
  </si>
  <si>
    <t xml:space="preserve">  其他土地出让收入</t>
  </si>
  <si>
    <t>2070904</t>
  </si>
  <si>
    <t xml:space="preserve">      地方旅游开发项目补助</t>
  </si>
  <si>
    <t>2070999</t>
  </si>
  <si>
    <t xml:space="preserve">      其他旅游发展基金支出 </t>
  </si>
  <si>
    <t>103015501</t>
  </si>
  <si>
    <t xml:space="preserve">  福利彩票公益金收入</t>
  </si>
  <si>
    <t>2071001</t>
  </si>
  <si>
    <t xml:space="preserve">      资助城市影院</t>
  </si>
  <si>
    <t>103015502</t>
  </si>
  <si>
    <t xml:space="preserve">  体育彩票公益金收入</t>
  </si>
  <si>
    <t>2071099</t>
  </si>
  <si>
    <t xml:space="preserve">      其他国家电影事业发展专项资金对应专项债务收入支出</t>
  </si>
  <si>
    <t>2082201</t>
  </si>
  <si>
    <t xml:space="preserve">      移民补助</t>
  </si>
  <si>
    <t>2082202</t>
  </si>
  <si>
    <t xml:space="preserve">      基础设施建设和经济发展</t>
  </si>
  <si>
    <t>2082299</t>
  </si>
  <si>
    <t xml:space="preserve">      其他大中型水库移民后期扶持基金支出</t>
  </si>
  <si>
    <t>103018001</t>
  </si>
  <si>
    <t xml:space="preserve">  福利彩票销售机构的业务费用</t>
  </si>
  <si>
    <t>2082301</t>
  </si>
  <si>
    <t>103018002</t>
  </si>
  <si>
    <t xml:space="preserve">  体育彩票销售机构的业务费用</t>
  </si>
  <si>
    <t>2082302</t>
  </si>
  <si>
    <t>103018005</t>
  </si>
  <si>
    <t xml:space="preserve">  彩票兑奖周转金</t>
  </si>
  <si>
    <t>2082399</t>
  </si>
  <si>
    <t xml:space="preserve">      其他小型水库移民扶助基金支出</t>
  </si>
  <si>
    <t>103018006</t>
  </si>
  <si>
    <t xml:space="preserve">  彩票发行销售风险基金</t>
  </si>
  <si>
    <t>103018007</t>
  </si>
  <si>
    <t xml:space="preserve">  彩票市场调控资金收入</t>
  </si>
  <si>
    <t>2082901</t>
  </si>
  <si>
    <t>2082999</t>
  </si>
  <si>
    <t xml:space="preserve">      其他小型水库移民扶助基金对应专项债务收入安排的支出</t>
  </si>
  <si>
    <t>2116001</t>
  </si>
  <si>
    <t xml:space="preserve">      风力发电补助</t>
  </si>
  <si>
    <t>2116002</t>
  </si>
  <si>
    <t xml:space="preserve">      太阳能发电补助</t>
  </si>
  <si>
    <t>2116003</t>
  </si>
  <si>
    <t xml:space="preserve">      生物质能发电补助</t>
  </si>
  <si>
    <t>2116099</t>
  </si>
  <si>
    <t xml:space="preserve">      其他可再生能源电价附加收入安排的支出</t>
  </si>
  <si>
    <t>2116101</t>
  </si>
  <si>
    <t xml:space="preserve">      回收处理费用补贴</t>
  </si>
  <si>
    <t>2116102</t>
  </si>
  <si>
    <t xml:space="preserve">      信息系统建设</t>
  </si>
  <si>
    <t>2116103</t>
  </si>
  <si>
    <t xml:space="preserve">      基金征管经费</t>
  </si>
  <si>
    <t>2116104</t>
  </si>
  <si>
    <t xml:space="preserve">      其他废弃电器电子产品处理基金支出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</si>
  <si>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</si>
  <si>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</si>
  <si>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</si>
  <si>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</si>
  <si>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</si>
  <si>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</si>
  <si>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</si>
  <si>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</si>
  <si>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</si>
  <si>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</si>
  <si>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</si>
  <si>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</si>
  <si>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</si>
  <si>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</si>
  <si>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</si>
  <si>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</si>
  <si>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</si>
  <si>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</si>
  <si>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</si>
  <si>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</si>
  <si>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</si>
  <si>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</si>
  <si>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</si>
  <si>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</si>
  <si>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2121001</t>
  </si>
  <si>
    <t>2121002</t>
  </si>
  <si>
    <t>2121099</t>
  </si>
  <si>
    <t xml:space="preserve">      其他国有土地收益基金支出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</si>
  <si>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</si>
  <si>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</si>
  <si>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</si>
  <si>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</si>
  <si>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</si>
  <si>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</si>
  <si>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</si>
  <si>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</si>
  <si>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</si>
  <si>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</si>
  <si>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2121401</t>
  </si>
  <si>
    <t xml:space="preserve">      污水处理设施建设和运营</t>
  </si>
  <si>
    <t>2121402</t>
  </si>
  <si>
    <t xml:space="preserve">      代征手续费</t>
  </si>
  <si>
    <t>2121499</t>
  </si>
  <si>
    <t xml:space="preserve">      其他污水处理费安排的支出</t>
  </si>
  <si>
    <t>2121501</t>
  </si>
  <si>
    <t>2121502</t>
  </si>
  <si>
    <t>2121599</t>
  </si>
  <si>
    <t xml:space="preserve">      其他土地储备专项债券收入安排的支出</t>
  </si>
  <si>
    <t>2121601</t>
  </si>
  <si>
    <t>2121602</t>
  </si>
  <si>
    <t>2121699</t>
  </si>
  <si>
    <t xml:space="preserve">      其他棚户区改造专项债券收入安排的支出</t>
  </si>
  <si>
    <t>2121701</t>
  </si>
  <si>
    <t>2121702</t>
  </si>
  <si>
    <t>2121703</t>
  </si>
  <si>
    <t>2121704</t>
  </si>
  <si>
    <t>2121799</t>
  </si>
  <si>
    <t xml:space="preserve">      其他城市基础设施配套费对应专项债务收入安排的支出</t>
  </si>
  <si>
    <t>2121801</t>
  </si>
  <si>
    <t>2121899</t>
  </si>
  <si>
    <t xml:space="preserve">      其他污水处理费对应专项债务收入安排的支出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</si>
  <si>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</si>
  <si>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</si>
  <si>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</si>
  <si>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</si>
  <si>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</si>
  <si>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</si>
  <si>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</si>
  <si>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</si>
  <si>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</si>
  <si>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2136601</t>
  </si>
  <si>
    <t>2136602</t>
  </si>
  <si>
    <t xml:space="preserve">      解决移民遗留问题</t>
  </si>
  <si>
    <t>2136603</t>
  </si>
  <si>
    <t xml:space="preserve">      库区防护工程维护</t>
  </si>
  <si>
    <t>2136699</t>
  </si>
  <si>
    <t xml:space="preserve">      其他大中型水库库区基金支出</t>
  </si>
  <si>
    <t>2136701</t>
  </si>
  <si>
    <t>2136702</t>
  </si>
  <si>
    <t>2136703</t>
  </si>
  <si>
    <t xml:space="preserve">      库区维护和管理</t>
  </si>
  <si>
    <t>2136799</t>
  </si>
  <si>
    <t xml:space="preserve">      其他三峡水库库区基金支出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</si>
  <si>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</si>
  <si>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</si>
  <si>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</si>
  <si>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</si>
  <si>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</si>
  <si>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</si>
  <si>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</si>
  <si>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</si>
  <si>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</si>
  <si>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</si>
  <si>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</si>
  <si>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</si>
  <si>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</si>
  <si>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</si>
  <si>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</si>
  <si>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</si>
  <si>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2146201</t>
  </si>
  <si>
    <t>2146202</t>
  </si>
  <si>
    <t xml:space="preserve">      政府还贷公路养护</t>
  </si>
  <si>
    <t>2146203</t>
  </si>
  <si>
    <t xml:space="preserve">      政府还贷公路管理</t>
  </si>
  <si>
    <t>2146299</t>
  </si>
  <si>
    <t xml:space="preserve">      其他车辆通行费安排的支出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</si>
  <si>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</si>
  <si>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</si>
  <si>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</si>
  <si>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</si>
  <si>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</si>
  <si>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</si>
  <si>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</si>
  <si>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</si>
  <si>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</si>
  <si>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</si>
  <si>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</si>
  <si>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</si>
  <si>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</si>
  <si>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</si>
  <si>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</si>
  <si>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</si>
  <si>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</si>
  <si>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</si>
  <si>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</si>
  <si>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</si>
  <si>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</si>
  <si>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</si>
  <si>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</si>
  <si>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</si>
  <si>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</si>
  <si>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</si>
  <si>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</si>
  <si>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</si>
  <si>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</si>
  <si>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</si>
  <si>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</si>
  <si>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</si>
  <si>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</si>
  <si>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</si>
  <si>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</si>
  <si>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</si>
  <si>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</si>
  <si>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</si>
  <si>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</si>
  <si>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</si>
  <si>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</si>
  <si>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</si>
  <si>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</si>
  <si>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</si>
  <si>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</si>
  <si>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</si>
  <si>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</si>
  <si>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</si>
  <si>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</si>
  <si>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</si>
  <si>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</si>
  <si>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</si>
  <si>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2147001</t>
  </si>
  <si>
    <t>2147099</t>
  </si>
  <si>
    <t xml:space="preserve">      其他海南省高等级公路车辆通行附加费对应专项债务收入安排的支出</t>
  </si>
  <si>
    <t>2147101</t>
  </si>
  <si>
    <t>2147199</t>
  </si>
  <si>
    <t xml:space="preserve">      其他政府收费公路专项债券收入安排的支出</t>
  </si>
  <si>
    <t>2147301</t>
  </si>
  <si>
    <t>2147303</t>
  </si>
  <si>
    <t>2147399</t>
  </si>
  <si>
    <t xml:space="preserve">      其他港口建设费对应专项债务收入安排的支出</t>
  </si>
  <si>
    <t>2156202</t>
  </si>
  <si>
    <t xml:space="preserve">      地方农网还贷资金支出</t>
  </si>
  <si>
    <t>2156299</t>
  </si>
  <si>
    <t xml:space="preserve">      其他农网还贷资金支出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</si>
  <si>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</si>
  <si>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</si>
  <si>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</si>
  <si>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</si>
  <si>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</si>
  <si>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</si>
  <si>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</si>
  <si>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</si>
  <si>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</si>
  <si>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</si>
  <si>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</si>
  <si>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</si>
  <si>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</si>
  <si>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</si>
  <si>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</si>
  <si>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</si>
  <si>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</si>
  <si>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</si>
  <si>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</si>
  <si>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</si>
  <si>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</si>
  <si>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</si>
  <si>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</si>
  <si>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</si>
  <si>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</si>
  <si>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</si>
  <si>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</si>
  <si>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</si>
  <si>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</si>
  <si>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</si>
  <si>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</si>
  <si>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</si>
  <si>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</si>
  <si>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</si>
  <si>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</si>
  <si>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</si>
  <si>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</si>
  <si>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</si>
  <si>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</si>
  <si>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</si>
  <si>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</si>
  <si>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</si>
  <si>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</si>
  <si>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</si>
  <si>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</si>
  <si>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</si>
  <si>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</si>
  <si>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</si>
  <si>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</si>
  <si>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</si>
  <si>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</si>
  <si>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</si>
  <si>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</si>
  <si>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</si>
  <si>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</si>
  <si>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</si>
  <si>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</si>
  <si>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</si>
  <si>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</si>
  <si>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</si>
  <si>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</si>
  <si>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</si>
  <si>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</si>
  <si>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</si>
  <si>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</si>
  <si>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</si>
  <si>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</si>
  <si>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</si>
  <si>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</si>
  <si>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</si>
  <si>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</si>
  <si>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</si>
  <si>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</si>
  <si>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</si>
  <si>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</si>
  <si>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</si>
  <si>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</si>
  <si>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</si>
  <si>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</si>
  <si>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</si>
  <si>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</si>
  <si>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</si>
  <si>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</si>
  <si>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</si>
  <si>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</si>
  <si>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</si>
  <si>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</si>
  <si>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</si>
  <si>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</si>
  <si>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</si>
  <si>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</si>
  <si>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</si>
  <si>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</si>
  <si>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</si>
  <si>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</si>
  <si>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</si>
  <si>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</si>
  <si>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</si>
  <si>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</si>
  <si>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</si>
  <si>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</si>
  <si>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</si>
  <si>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</si>
  <si>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</si>
  <si>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</si>
  <si>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</si>
  <si>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</si>
  <si>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</si>
  <si>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</si>
  <si>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</si>
  <si>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</si>
  <si>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</si>
  <si>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</si>
  <si>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</si>
  <si>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</si>
  <si>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</si>
  <si>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</si>
  <si>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</si>
  <si>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</si>
  <si>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</si>
  <si>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</si>
  <si>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</si>
  <si>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</si>
  <si>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</si>
  <si>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</si>
  <si>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</si>
  <si>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</si>
  <si>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</si>
  <si>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</si>
  <si>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</si>
  <si>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</si>
  <si>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</si>
  <si>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</si>
  <si>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</si>
  <si>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</si>
  <si>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</si>
  <si>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</si>
  <si>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</si>
  <si>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</si>
  <si>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</si>
  <si>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</si>
  <si>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</si>
  <si>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</si>
  <si>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</si>
  <si>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</si>
  <si>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表十一</t>
  </si>
  <si>
    <t>2021年政府性基金预算支出资金来源情况表</t>
  </si>
  <si>
    <t>合计</t>
  </si>
  <si>
    <t>当年预算收入安排</t>
  </si>
  <si>
    <t>转移支付收入安排</t>
  </si>
  <si>
    <t>上年结余</t>
  </si>
  <si>
    <t>调入资金</t>
  </si>
  <si>
    <t>政府债务资金</t>
  </si>
  <si>
    <t>其他资金</t>
  </si>
  <si>
    <t>审核公式</t>
  </si>
  <si>
    <t>21年预算</t>
  </si>
  <si>
    <t>2020乡镇</t>
  </si>
  <si>
    <t>21县本级</t>
  </si>
  <si>
    <t>增值税</t>
  </si>
  <si>
    <t>企业所得税</t>
  </si>
  <si>
    <t>个人所得税</t>
  </si>
  <si>
    <t>资源税</t>
  </si>
  <si>
    <t>城建税</t>
  </si>
  <si>
    <t>房产税</t>
  </si>
  <si>
    <t>印花税</t>
  </si>
  <si>
    <t>车船使用税</t>
  </si>
  <si>
    <t>土地使用税</t>
  </si>
  <si>
    <t>土地增值税</t>
  </si>
  <si>
    <t>耕地占用税</t>
  </si>
  <si>
    <t>契税</t>
  </si>
  <si>
    <t>环保税</t>
  </si>
  <si>
    <t>专项收入</t>
  </si>
  <si>
    <t>罚没收入</t>
  </si>
  <si>
    <t>国有资源有偿使用</t>
  </si>
  <si>
    <t>捐赠收入</t>
  </si>
  <si>
    <t>政府住房基金收入</t>
  </si>
  <si>
    <t>计生行政收费</t>
  </si>
  <si>
    <t>其它收入</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</si>
</sst>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_ "/>
  </numFmts>
  <fonts count="51">
    <font>
      <sz val="12"/>
      <name val="宋体"/>
      <charset val="134"/>
    </font>
    <font>
      <b/>
      <sz val="16"/>
      <name val="黑体"/>
      <charset val="134"/>
    </font>
    <font>
      <b/>
      <sz val="11"/>
      <name val="宋体"/>
      <charset val="134"/>
      <scheme val="minor"/>
    </font>
    <font>
      <sz val="11"/>
      <name val="宋体"/>
      <charset val="134"/>
      <scheme val="minor"/>
    </font>
    <font>
      <sz val="12"/>
      <name val="黑体"/>
      <charset val="134"/>
    </font>
    <font>
      <b/>
      <sz val="14"/>
      <name val="黑体"/>
      <charset val="134"/>
    </font>
    <font>
      <b/>
      <sz val="14"/>
      <name val="宋体"/>
      <charset val="134"/>
      <scheme val="minor"/>
    </font>
    <font>
      <sz val="14"/>
      <name val="宋体"/>
      <charset val="134"/>
      <scheme val="minor"/>
    </font>
    <font>
      <sz val="14"/>
      <name val="黑体"/>
      <charset val="134"/>
    </font>
    <font>
      <sz val="14"/>
      <name val="宋体"/>
      <charset val="134"/>
    </font>
    <font>
      <sz val="14"/>
      <color theme="1"/>
      <name val="宋体"/>
      <charset val="134"/>
      <scheme val="minor"/>
    </font>
    <font>
      <sz val="14"/>
      <color rgb="FFFF0000"/>
      <name val="宋体"/>
      <charset val="134"/>
      <scheme val="minor"/>
    </font>
    <font>
      <b/>
      <sz val="14"/>
      <color rgb="FFFF0000"/>
      <name val="宋体"/>
      <charset val="134"/>
      <scheme val="minor"/>
    </font>
    <font>
      <sz val="11"/>
      <color theme="1"/>
      <name val="宋体"/>
      <charset val="134"/>
      <scheme val="minor"/>
    </font>
    <font>
      <sz val="13"/>
      <name val="黑体"/>
      <charset val="134"/>
    </font>
    <font>
      <sz val="20"/>
      <name val="黑体"/>
      <charset val="134"/>
    </font>
    <font>
      <sz val="14"/>
      <name val="仿宋_GB2312"/>
      <charset val="134"/>
    </font>
    <font>
      <b/>
      <sz val="13"/>
      <name val="宋体"/>
      <charset val="134"/>
    </font>
    <font>
      <b/>
      <sz val="12"/>
      <name val="宋体"/>
      <charset val="134"/>
    </font>
    <font>
      <sz val="12"/>
      <name val="宋体"/>
      <charset val="134"/>
      <scheme val="minor"/>
    </font>
    <font>
      <sz val="17"/>
      <name val="黑体"/>
      <charset val="134"/>
    </font>
    <font>
      <sz val="14"/>
      <color theme="1"/>
      <name val="仿宋_GB2312"/>
      <charset val="134"/>
    </font>
    <font>
      <sz val="12"/>
      <color indexed="8"/>
      <name val="宋体"/>
      <charset val="134"/>
    </font>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
      <sz val="9"/>
      <name val="宋体"/>
      <charset val="134"/>
    </font>
    <font>
      <sz val="11"/>
      <color indexed="17"/>
      <name val="宋体"/>
      <charset val="134"/>
    </font>
    <font>
      <sz val="10"/>
      <name val="Helv"/>
      <charset val="134"/>
    </font>
  </fonts>
  <fills count="4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8DB4E2"/>
        <bgColor indexed="64"/>
      </patternFill>
    </fill>
    <fill>
      <patternFill patternType="solid">
        <fgColor theme="3"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4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0" fontId="0" fillId="0" borderId="0"/>
    <xf numFmtId="42" fontId="13" fillId="0" borderId="0" applyFont="0" applyFill="0" applyBorder="0" applyAlignment="0" applyProtection="0">
      <alignment vertical="center"/>
    </xf>
    <xf numFmtId="0" fontId="28" fillId="7" borderId="0" applyNumberFormat="0" applyBorder="0" applyAlignment="0" applyProtection="0">
      <alignment vertical="center"/>
    </xf>
    <xf numFmtId="0" fontId="29" fillId="8" borderId="1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28" fillId="9" borderId="0" applyNumberFormat="0" applyBorder="0" applyAlignment="0" applyProtection="0">
      <alignment vertical="center"/>
    </xf>
    <xf numFmtId="0" fontId="30" fillId="10" borderId="0" applyNumberFormat="0" applyBorder="0" applyAlignment="0" applyProtection="0">
      <alignment vertical="center"/>
    </xf>
    <xf numFmtId="43" fontId="13" fillId="0" borderId="0" applyFont="0" applyFill="0" applyBorder="0" applyAlignment="0" applyProtection="0">
      <alignment vertical="center"/>
    </xf>
    <xf numFmtId="0" fontId="31" fillId="11" borderId="0" applyNumberFormat="0" applyBorder="0" applyAlignment="0" applyProtection="0">
      <alignment vertical="center"/>
    </xf>
    <xf numFmtId="0" fontId="32" fillId="0" borderId="0" applyNumberFormat="0" applyFill="0" applyBorder="0" applyAlignment="0" applyProtection="0">
      <alignment vertical="center"/>
    </xf>
    <xf numFmtId="9" fontId="13" fillId="0" borderId="0" applyFont="0" applyFill="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12" borderId="13" applyNumberFormat="0" applyFont="0" applyAlignment="0" applyProtection="0">
      <alignment vertical="center"/>
    </xf>
    <xf numFmtId="0" fontId="31" fillId="13"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4" applyNumberFormat="0" applyFill="0" applyAlignment="0" applyProtection="0">
      <alignment vertical="center"/>
    </xf>
    <xf numFmtId="0" fontId="39" fillId="0" borderId="14" applyNumberFormat="0" applyFill="0" applyAlignment="0" applyProtection="0">
      <alignment vertical="center"/>
    </xf>
    <xf numFmtId="0" fontId="31" fillId="14" borderId="0" applyNumberFormat="0" applyBorder="0" applyAlignment="0" applyProtection="0">
      <alignment vertical="center"/>
    </xf>
    <xf numFmtId="0" fontId="34" fillId="0" borderId="15" applyNumberFormat="0" applyFill="0" applyAlignment="0" applyProtection="0">
      <alignment vertical="center"/>
    </xf>
    <xf numFmtId="0" fontId="31" fillId="15" borderId="0" applyNumberFormat="0" applyBorder="0" applyAlignment="0" applyProtection="0">
      <alignment vertical="center"/>
    </xf>
    <xf numFmtId="0" fontId="40" fillId="16" borderId="16" applyNumberFormat="0" applyAlignment="0" applyProtection="0">
      <alignment vertical="center"/>
    </xf>
    <xf numFmtId="0" fontId="41" fillId="16" borderId="12" applyNumberFormat="0" applyAlignment="0" applyProtection="0">
      <alignment vertical="center"/>
    </xf>
    <xf numFmtId="0" fontId="42" fillId="17" borderId="17" applyNumberFormat="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0" fillId="0" borderId="0"/>
    <xf numFmtId="0" fontId="31"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47"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28"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13" fillId="0" borderId="0">
      <alignment vertical="center"/>
    </xf>
    <xf numFmtId="0" fontId="48" fillId="0" borderId="0"/>
    <xf numFmtId="0" fontId="28" fillId="37" borderId="0" applyNumberFormat="0" applyBorder="0" applyAlignment="0" applyProtection="0">
      <alignment vertical="center"/>
    </xf>
    <xf numFmtId="0" fontId="31" fillId="38" borderId="0" applyNumberFormat="0" applyBorder="0" applyAlignment="0" applyProtection="0">
      <alignment vertical="center"/>
    </xf>
    <xf numFmtId="0" fontId="47" fillId="32" borderId="0" applyNumberFormat="0" applyBorder="0" applyAlignment="0" applyProtection="0">
      <alignment vertical="center"/>
    </xf>
    <xf numFmtId="0" fontId="13" fillId="0" borderId="0">
      <alignment vertical="center"/>
    </xf>
    <xf numFmtId="0" fontId="0" fillId="0" borderId="0">
      <alignment vertical="center"/>
    </xf>
    <xf numFmtId="0" fontId="0" fillId="0" borderId="0"/>
    <xf numFmtId="0" fontId="0" fillId="0" borderId="0"/>
    <xf numFmtId="0" fontId="49" fillId="39" borderId="0" applyNumberFormat="0" applyBorder="0" applyAlignment="0" applyProtection="0">
      <alignment vertical="center"/>
    </xf>
    <xf numFmtId="0" fontId="49" fillId="39" borderId="0" applyNumberFormat="0" applyBorder="0" applyAlignment="0" applyProtection="0">
      <alignment vertical="center"/>
    </xf>
    <xf numFmtId="0" fontId="50" fillId="0" borderId="0"/>
  </cellStyleXfs>
  <cellXfs count="136">
    <xf numFmtId="0" fontId="0" fillId="0" borderId="0" xfId="0">
      <alignment vertical="center"/>
    </xf>
    <xf numFmtId="176" fontId="0" fillId="0" borderId="0" xfId="0" applyNumberFormat="1">
      <alignment vertical="center"/>
    </xf>
    <xf numFmtId="0" fontId="0" fillId="2" borderId="0" xfId="0" applyFill="1">
      <alignment vertical="center"/>
    </xf>
    <xf numFmtId="0" fontId="1" fillId="0" borderId="0" xfId="0" applyFont="1" applyFill="1" applyBorder="1" applyAlignment="1"/>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xf>
    <xf numFmtId="0" fontId="3" fillId="0" borderId="1" xfId="0" applyFont="1" applyFill="1" applyBorder="1" applyAlignment="1">
      <alignment horizontal="center" wrapText="1"/>
    </xf>
    <xf numFmtId="0" fontId="3" fillId="0" borderId="1" xfId="0" applyFont="1" applyFill="1" applyBorder="1" applyAlignment="1">
      <alignment horizontal="center" vertical="center"/>
    </xf>
    <xf numFmtId="0" fontId="0" fillId="0" borderId="1" xfId="0" applyFont="1" applyFill="1" applyBorder="1" applyAlignment="1"/>
    <xf numFmtId="3" fontId="3" fillId="3" borderId="1" xfId="0" applyNumberFormat="1" applyFont="1" applyFill="1" applyBorder="1" applyAlignment="1" applyProtection="1">
      <alignment vertical="center"/>
    </xf>
    <xf numFmtId="0" fontId="3" fillId="4" borderId="1" xfId="0" applyFont="1" applyFill="1" applyBorder="1" applyAlignment="1">
      <alignment horizontal="right" vertical="center"/>
    </xf>
    <xf numFmtId="3" fontId="3" fillId="3" borderId="1" xfId="0" applyNumberFormat="1" applyFont="1" applyFill="1" applyBorder="1" applyAlignment="1" applyProtection="1">
      <alignment horizontal="left" vertical="center"/>
    </xf>
    <xf numFmtId="0" fontId="3" fillId="0" borderId="1" xfId="0" applyFont="1" applyFill="1" applyBorder="1" applyAlignment="1">
      <alignment horizontal="right" vertical="center"/>
    </xf>
    <xf numFmtId="3" fontId="3" fillId="4" borderId="1" xfId="0" applyNumberFormat="1" applyFont="1" applyFill="1" applyBorder="1" applyAlignment="1">
      <alignment horizontal="right" vertical="center"/>
    </xf>
    <xf numFmtId="0" fontId="3" fillId="0" borderId="1" xfId="0" applyFont="1" applyFill="1" applyBorder="1" applyAlignment="1">
      <alignment horizontal="left" vertical="center"/>
    </xf>
    <xf numFmtId="0" fontId="3" fillId="0" borderId="1" xfId="57" applyFont="1" applyFill="1" applyBorder="1" applyAlignment="1">
      <alignment vertical="center" wrapText="1"/>
    </xf>
    <xf numFmtId="3" fontId="3" fillId="0" borderId="1" xfId="0" applyNumberFormat="1" applyFont="1" applyFill="1" applyBorder="1" applyAlignment="1" applyProtection="1">
      <alignment horizontal="left" vertical="center"/>
    </xf>
    <xf numFmtId="0" fontId="3" fillId="0" borderId="1" xfId="0" applyFont="1" applyFill="1" applyBorder="1" applyAlignment="1"/>
    <xf numFmtId="0" fontId="2" fillId="0" borderId="1" xfId="0" applyFont="1" applyFill="1" applyBorder="1" applyAlignment="1">
      <alignment horizontal="distributed" vertical="center"/>
    </xf>
    <xf numFmtId="0" fontId="0" fillId="5" borderId="0" xfId="0" applyFont="1" applyFill="1" applyBorder="1" applyAlignment="1"/>
    <xf numFmtId="0" fontId="3" fillId="0" borderId="0" xfId="0" applyFont="1" applyFill="1" applyBorder="1" applyAlignment="1">
      <alignment horizontal="right"/>
    </xf>
    <xf numFmtId="0" fontId="2" fillId="0" borderId="2"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7" fillId="0" borderId="1" xfId="0" applyFont="1" applyFill="1" applyBorder="1" applyAlignment="1">
      <alignment vertical="center"/>
    </xf>
    <xf numFmtId="3" fontId="7" fillId="0" borderId="1" xfId="0" applyNumberFormat="1" applyFont="1" applyFill="1" applyBorder="1" applyAlignment="1" applyProtection="1">
      <alignment vertical="center"/>
    </xf>
    <xf numFmtId="0" fontId="7" fillId="0" borderId="1" xfId="0" applyFont="1" applyFill="1" applyBorder="1" applyAlignment="1">
      <alignment horizontal="right" vertical="center"/>
    </xf>
    <xf numFmtId="0" fontId="6" fillId="4" borderId="1" xfId="0" applyFont="1" applyFill="1" applyBorder="1" applyAlignment="1">
      <alignment horizontal="right" vertical="center"/>
    </xf>
    <xf numFmtId="0" fontId="7" fillId="6" borderId="0" xfId="0" applyFont="1" applyFill="1" applyBorder="1" applyAlignment="1">
      <alignment vertical="center"/>
    </xf>
    <xf numFmtId="3" fontId="7" fillId="3" borderId="1" xfId="0" applyNumberFormat="1" applyFont="1" applyFill="1" applyBorder="1" applyAlignment="1" applyProtection="1">
      <alignment horizontal="left" vertical="center"/>
    </xf>
    <xf numFmtId="0" fontId="7" fillId="4" borderId="1" xfId="0" applyFont="1" applyFill="1" applyBorder="1" applyAlignment="1">
      <alignment horizontal="right" vertical="center"/>
    </xf>
    <xf numFmtId="3" fontId="7" fillId="0" borderId="1" xfId="0" applyNumberFormat="1" applyFont="1" applyFill="1" applyBorder="1" applyAlignment="1" applyProtection="1">
      <alignment horizontal="left" vertical="center"/>
    </xf>
    <xf numFmtId="0" fontId="7" fillId="0" borderId="1" xfId="57" applyFont="1" applyFill="1" applyBorder="1" applyAlignment="1">
      <alignment vertical="center" wrapText="1"/>
    </xf>
    <xf numFmtId="0" fontId="7" fillId="0" borderId="1" xfId="0" applyFont="1" applyFill="1" applyBorder="1" applyAlignment="1">
      <alignment horizontal="left" vertical="center"/>
    </xf>
    <xf numFmtId="0" fontId="6" fillId="0" borderId="1" xfId="0" applyFont="1" applyFill="1" applyBorder="1" applyAlignment="1">
      <alignment vertical="center"/>
    </xf>
    <xf numFmtId="0" fontId="6" fillId="0" borderId="1" xfId="0" applyFont="1" applyFill="1" applyBorder="1" applyAlignment="1">
      <alignment horizontal="right" vertical="center"/>
    </xf>
    <xf numFmtId="3" fontId="7" fillId="3" borderId="1" xfId="0" applyNumberFormat="1" applyFont="1" applyFill="1" applyBorder="1" applyAlignment="1" applyProtection="1">
      <alignment vertical="center"/>
    </xf>
    <xf numFmtId="0" fontId="6" fillId="0" borderId="1" xfId="0" applyFont="1" applyFill="1" applyBorder="1" applyAlignment="1">
      <alignment horizontal="distributed" vertical="center"/>
    </xf>
    <xf numFmtId="1" fontId="7" fillId="0" borderId="1" xfId="0" applyNumberFormat="1" applyFont="1" applyFill="1" applyBorder="1" applyAlignment="1" applyProtection="1">
      <alignment vertical="center"/>
      <protection locked="0"/>
    </xf>
    <xf numFmtId="0" fontId="9" fillId="5" borderId="0" xfId="0" applyFont="1" applyFill="1" applyBorder="1" applyAlignment="1">
      <alignment vertical="center"/>
    </xf>
    <xf numFmtId="0" fontId="7" fillId="3" borderId="0" xfId="0" applyFont="1" applyFill="1" applyBorder="1" applyAlignment="1">
      <alignmen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3" borderId="1" xfId="0" applyFont="1" applyFill="1" applyBorder="1" applyAlignment="1">
      <alignment vertical="center"/>
    </xf>
    <xf numFmtId="0" fontId="7" fillId="3" borderId="1" xfId="0" applyNumberFormat="1" applyFont="1" applyFill="1" applyBorder="1" applyAlignment="1">
      <alignment horizontal="right" vertical="center"/>
    </xf>
    <xf numFmtId="0" fontId="7" fillId="4" borderId="1" xfId="0" applyFont="1" applyFill="1" applyBorder="1" applyAlignment="1">
      <alignment vertical="center"/>
    </xf>
    <xf numFmtId="0" fontId="6" fillId="4" borderId="5" xfId="0" applyFont="1" applyFill="1" applyBorder="1" applyAlignment="1">
      <alignment horizontal="right" vertical="center"/>
    </xf>
    <xf numFmtId="3" fontId="7" fillId="3" borderId="1" xfId="0" applyNumberFormat="1" applyFont="1" applyFill="1" applyBorder="1" applyAlignment="1">
      <alignment horizontal="right" vertical="center"/>
    </xf>
    <xf numFmtId="3" fontId="10" fillId="3" borderId="1" xfId="0" applyNumberFormat="1" applyFont="1" applyFill="1" applyBorder="1" applyAlignment="1" applyProtection="1">
      <alignment vertical="center"/>
    </xf>
    <xf numFmtId="0" fontId="7" fillId="3" borderId="1" xfId="0" applyFont="1" applyFill="1" applyBorder="1" applyAlignment="1">
      <alignment horizontal="right" vertical="center"/>
    </xf>
    <xf numFmtId="3" fontId="7" fillId="3" borderId="1" xfId="0" applyNumberFormat="1" applyFont="1" applyFill="1" applyBorder="1" applyAlignment="1" applyProtection="1">
      <alignment horizontal="right" vertical="center"/>
    </xf>
    <xf numFmtId="0" fontId="7" fillId="0" borderId="1" xfId="0" applyNumberFormat="1" applyFont="1" applyFill="1" applyBorder="1" applyAlignment="1">
      <alignment horizontal="right" vertical="center"/>
    </xf>
    <xf numFmtId="3" fontId="11" fillId="0" borderId="1" xfId="0" applyNumberFormat="1" applyFont="1" applyFill="1" applyBorder="1" applyAlignment="1" applyProtection="1">
      <alignment vertical="center"/>
    </xf>
    <xf numFmtId="3" fontId="7" fillId="0" borderId="1" xfId="0" applyNumberFormat="1" applyFont="1" applyFill="1" applyBorder="1" applyAlignment="1">
      <alignment horizontal="right" vertical="center"/>
    </xf>
    <xf numFmtId="0" fontId="12" fillId="0" borderId="1" xfId="0" applyFont="1" applyFill="1" applyBorder="1" applyAlignment="1">
      <alignment vertical="center"/>
    </xf>
    <xf numFmtId="0" fontId="12" fillId="0" borderId="1" xfId="57" applyFont="1" applyFill="1" applyBorder="1" applyAlignment="1">
      <alignment vertical="center" wrapText="1"/>
    </xf>
    <xf numFmtId="0" fontId="12" fillId="0" borderId="1" xfId="0" applyFont="1" applyFill="1" applyBorder="1" applyAlignment="1">
      <alignment horizontal="right" vertical="center"/>
    </xf>
    <xf numFmtId="0" fontId="7"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xf>
    <xf numFmtId="0" fontId="6" fillId="0" borderId="6" xfId="0" applyFont="1" applyFill="1" applyBorder="1" applyAlignment="1">
      <alignment horizontal="center" vertical="center"/>
    </xf>
    <xf numFmtId="0" fontId="13" fillId="0" borderId="0" xfId="52">
      <alignment vertical="center"/>
    </xf>
    <xf numFmtId="0" fontId="13" fillId="0" borderId="0" xfId="52" applyFont="1" applyFill="1" applyAlignment="1">
      <alignment vertical="center"/>
    </xf>
    <xf numFmtId="0" fontId="0" fillId="3" borderId="0" xfId="42" applyFont="1" applyFill="1" applyAlignment="1">
      <alignment vertical="center"/>
    </xf>
    <xf numFmtId="0" fontId="0" fillId="0" borderId="0" xfId="42" applyFont="1" applyFill="1" applyAlignment="1">
      <alignment vertical="center"/>
    </xf>
    <xf numFmtId="177" fontId="0" fillId="0" borderId="0" xfId="42" applyNumberFormat="1" applyFont="1" applyFill="1" applyAlignment="1">
      <alignment vertical="center"/>
    </xf>
    <xf numFmtId="178" fontId="0" fillId="0" borderId="0" xfId="42" applyNumberFormat="1" applyFont="1" applyFill="1" applyAlignment="1">
      <alignment vertical="center"/>
    </xf>
    <xf numFmtId="0" fontId="14" fillId="0" borderId="0" xfId="52" applyFont="1" applyFill="1" applyAlignment="1">
      <alignment vertical="center" wrapText="1"/>
    </xf>
    <xf numFmtId="177" fontId="3" fillId="0" borderId="0" xfId="52" applyNumberFormat="1" applyFont="1" applyFill="1" applyAlignment="1">
      <alignment vertical="center"/>
    </xf>
    <xf numFmtId="178" fontId="3" fillId="0" borderId="0" xfId="52" applyNumberFormat="1" applyFont="1" applyFill="1" applyAlignment="1">
      <alignment vertical="center"/>
    </xf>
    <xf numFmtId="0" fontId="15" fillId="0" borderId="0" xfId="52" applyFont="1" applyFill="1" applyAlignment="1">
      <alignment horizontal="center" vertical="center"/>
    </xf>
    <xf numFmtId="0" fontId="1" fillId="0" borderId="0" xfId="52" applyFont="1" applyFill="1" applyAlignment="1">
      <alignment horizontal="center" vertical="center"/>
    </xf>
    <xf numFmtId="178" fontId="1" fillId="0" borderId="0" xfId="52" applyNumberFormat="1" applyFont="1" applyFill="1" applyAlignment="1">
      <alignment horizontal="center" vertical="center"/>
    </xf>
    <xf numFmtId="0" fontId="16" fillId="0" borderId="0" xfId="52" applyFont="1" applyFill="1" applyAlignment="1">
      <alignment horizontal="left" vertical="center" wrapText="1"/>
    </xf>
    <xf numFmtId="177" fontId="16" fillId="0" borderId="0" xfId="52" applyNumberFormat="1" applyFont="1" applyFill="1" applyAlignment="1">
      <alignment vertical="center"/>
    </xf>
    <xf numFmtId="178" fontId="16" fillId="0" borderId="0" xfId="52" applyNumberFormat="1" applyFont="1" applyFill="1" applyAlignment="1">
      <alignment vertical="center"/>
    </xf>
    <xf numFmtId="0" fontId="13" fillId="0" borderId="0" xfId="52" applyFont="1" applyFill="1" applyAlignment="1">
      <alignment horizontal="right" vertical="center"/>
    </xf>
    <xf numFmtId="0" fontId="17" fillId="0" borderId="1" xfId="42" applyFont="1" applyFill="1" applyBorder="1" applyAlignment="1">
      <alignment horizontal="center" vertical="center"/>
    </xf>
    <xf numFmtId="177" fontId="17" fillId="0" borderId="1" xfId="42" applyNumberFormat="1" applyFont="1" applyFill="1" applyBorder="1" applyAlignment="1">
      <alignment horizontal="center" vertical="center" wrapText="1"/>
    </xf>
    <xf numFmtId="178" fontId="17" fillId="0" borderId="1" xfId="57" applyNumberFormat="1" applyFont="1" applyFill="1" applyBorder="1" applyAlignment="1">
      <alignment horizontal="center" vertical="center" wrapText="1"/>
    </xf>
    <xf numFmtId="0" fontId="18" fillId="0" borderId="1" xfId="57" applyFont="1" applyFill="1" applyBorder="1" applyAlignment="1">
      <alignment horizontal="center" vertical="center" wrapText="1"/>
    </xf>
    <xf numFmtId="3" fontId="0" fillId="0" borderId="1" xfId="42" applyNumberFormat="1" applyFont="1" applyFill="1" applyBorder="1" applyAlignment="1" applyProtection="1">
      <alignment vertical="center"/>
    </xf>
    <xf numFmtId="177" fontId="0" fillId="0" borderId="1" xfId="42" applyNumberFormat="1" applyFont="1" applyFill="1" applyBorder="1" applyAlignment="1" applyProtection="1">
      <alignment horizontal="center" vertical="center"/>
      <protection locked="0"/>
    </xf>
    <xf numFmtId="178" fontId="0" fillId="0" borderId="1" xfId="42" applyNumberFormat="1" applyFont="1" applyFill="1" applyBorder="1" applyAlignment="1" applyProtection="1">
      <alignment horizontal="center" vertical="center"/>
      <protection locked="0"/>
    </xf>
    <xf numFmtId="0" fontId="0" fillId="3" borderId="1" xfId="42" applyFont="1" applyFill="1" applyBorder="1" applyAlignment="1">
      <alignment vertical="center"/>
    </xf>
    <xf numFmtId="3" fontId="0" fillId="0" borderId="1" xfId="42" applyNumberFormat="1" applyFont="1" applyFill="1" applyBorder="1" applyAlignment="1" applyProtection="1">
      <alignment horizontal="left" vertical="center"/>
    </xf>
    <xf numFmtId="177" fontId="0" fillId="0" borderId="1" xfId="42" applyNumberFormat="1" applyFont="1" applyFill="1" applyBorder="1" applyAlignment="1">
      <alignment horizontal="center" vertical="center"/>
    </xf>
    <xf numFmtId="3" fontId="0" fillId="0" borderId="1" xfId="42" applyNumberFormat="1" applyFont="1" applyFill="1" applyBorder="1" applyAlignment="1" applyProtection="1">
      <alignment horizontal="left" vertical="center" wrapText="1"/>
    </xf>
    <xf numFmtId="3" fontId="0" fillId="0" borderId="1" xfId="42" applyNumberFormat="1" applyFont="1" applyFill="1" applyBorder="1" applyAlignment="1" applyProtection="1">
      <alignment vertical="center" wrapText="1"/>
    </xf>
    <xf numFmtId="177" fontId="0" fillId="0" borderId="1" xfId="42" applyNumberFormat="1" applyFont="1" applyFill="1" applyBorder="1" applyAlignment="1" applyProtection="1">
      <alignment horizontal="center" vertical="center"/>
    </xf>
    <xf numFmtId="0" fontId="0" fillId="0" borderId="1" xfId="42" applyFont="1" applyFill="1" applyBorder="1" applyAlignment="1">
      <alignment vertical="center"/>
    </xf>
    <xf numFmtId="3" fontId="0" fillId="3" borderId="1" xfId="0" applyNumberFormat="1" applyFont="1" applyFill="1" applyBorder="1" applyAlignment="1" applyProtection="1">
      <alignment vertical="center"/>
    </xf>
    <xf numFmtId="0" fontId="0" fillId="0" borderId="1" xfId="42" applyFont="1" applyFill="1" applyBorder="1" applyAlignment="1">
      <alignment horizontal="left" vertical="center"/>
    </xf>
    <xf numFmtId="0" fontId="0" fillId="0" borderId="1" xfId="42" applyFont="1" applyFill="1" applyBorder="1" applyAlignment="1">
      <alignment horizontal="left" vertical="center" wrapText="1"/>
    </xf>
    <xf numFmtId="3" fontId="19" fillId="0" borderId="1" xfId="0" applyNumberFormat="1" applyFont="1" applyFill="1" applyBorder="1" applyAlignment="1" applyProtection="1">
      <alignment horizontal="left" vertical="center"/>
    </xf>
    <xf numFmtId="0" fontId="18" fillId="0" borderId="1" xfId="42" applyFont="1" applyFill="1" applyBorder="1" applyAlignment="1">
      <alignment horizontal="distributed" vertical="center"/>
    </xf>
    <xf numFmtId="177" fontId="18" fillId="0" borderId="1" xfId="42" applyNumberFormat="1" applyFont="1" applyFill="1" applyBorder="1" applyAlignment="1" applyProtection="1">
      <alignment horizontal="center" vertical="center"/>
      <protection locked="0"/>
    </xf>
    <xf numFmtId="178" fontId="18" fillId="0" borderId="1" xfId="42" applyNumberFormat="1" applyFont="1" applyFill="1" applyBorder="1" applyAlignment="1" applyProtection="1">
      <alignment horizontal="center" vertical="center"/>
      <protection locked="0"/>
    </xf>
    <xf numFmtId="0" fontId="13" fillId="0" borderId="0" xfId="52" applyFont="1" applyFill="1" applyAlignment="1">
      <alignment vertical="center" wrapText="1"/>
    </xf>
    <xf numFmtId="0" fontId="20" fillId="0" borderId="0" xfId="52" applyFont="1" applyFill="1" applyAlignment="1">
      <alignment horizontal="center" vertical="center"/>
    </xf>
    <xf numFmtId="0" fontId="21" fillId="0" borderId="0" xfId="52" applyFont="1" applyFill="1" applyAlignment="1">
      <alignment horizontal="left" vertical="center" wrapText="1"/>
    </xf>
    <xf numFmtId="0" fontId="21" fillId="0" borderId="0" xfId="52" applyFont="1" applyFill="1" applyAlignment="1">
      <alignment vertical="center"/>
    </xf>
    <xf numFmtId="0" fontId="21" fillId="0" borderId="0" xfId="52" applyFont="1" applyFill="1" applyAlignment="1">
      <alignment horizontal="right" vertical="center"/>
    </xf>
    <xf numFmtId="0" fontId="17" fillId="0" borderId="1" xfId="52" applyFont="1" applyFill="1" applyBorder="1" applyAlignment="1">
      <alignment horizontal="center" vertical="center" wrapText="1"/>
    </xf>
    <xf numFmtId="0" fontId="17" fillId="0" borderId="1" xfId="52" applyFont="1" applyFill="1" applyBorder="1" applyAlignment="1">
      <alignment horizontal="center" vertical="center"/>
    </xf>
    <xf numFmtId="3" fontId="0" fillId="0" borderId="1" xfId="52" applyNumberFormat="1" applyFont="1" applyFill="1" applyBorder="1" applyAlignment="1" applyProtection="1">
      <alignment vertical="center" wrapText="1"/>
    </xf>
    <xf numFmtId="0" fontId="0" fillId="0" borderId="1" xfId="52" applyFont="1" applyFill="1" applyBorder="1" applyAlignment="1">
      <alignment horizontal="center" vertical="center"/>
    </xf>
    <xf numFmtId="0" fontId="13" fillId="0" borderId="1" xfId="52" applyBorder="1" applyAlignment="1">
      <alignment horizontal="center" vertical="center"/>
    </xf>
    <xf numFmtId="3" fontId="22" fillId="0" borderId="1" xfId="52" applyNumberFormat="1" applyFont="1" applyFill="1" applyBorder="1" applyAlignment="1" applyProtection="1">
      <alignment vertical="center" wrapText="1"/>
    </xf>
    <xf numFmtId="178" fontId="0" fillId="0" borderId="1" xfId="52" applyNumberFormat="1" applyFont="1" applyFill="1" applyBorder="1" applyAlignment="1">
      <alignment horizontal="center" vertical="center"/>
    </xf>
    <xf numFmtId="0" fontId="18" fillId="0" borderId="1" xfId="52" applyFont="1" applyFill="1" applyBorder="1" applyAlignment="1">
      <alignment horizontal="distributed" vertical="center" wrapText="1"/>
    </xf>
    <xf numFmtId="1" fontId="18" fillId="0" borderId="1" xfId="52" applyNumberFormat="1" applyFont="1" applyFill="1" applyBorder="1" applyAlignment="1">
      <alignment horizontal="center" vertical="center"/>
    </xf>
    <xf numFmtId="178" fontId="18" fillId="0" borderId="1" xfId="52" applyNumberFormat="1" applyFont="1" applyFill="1" applyBorder="1" applyAlignment="1">
      <alignment horizontal="center" vertical="center"/>
    </xf>
    <xf numFmtId="0" fontId="13" fillId="0" borderId="1" xfId="52" applyBorder="1">
      <alignment vertical="center"/>
    </xf>
    <xf numFmtId="0" fontId="23" fillId="0" borderId="0" xfId="0" applyFont="1" applyFill="1" applyAlignment="1">
      <alignment vertical="center"/>
    </xf>
    <xf numFmtId="0" fontId="24"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7" fillId="0" borderId="9" xfId="0" applyFont="1" applyFill="1" applyBorder="1" applyAlignment="1">
      <alignment vertical="center" wrapText="1"/>
    </xf>
    <xf numFmtId="4" fontId="27" fillId="0" borderId="9" xfId="0" applyNumberFormat="1" applyFont="1" applyFill="1" applyBorder="1" applyAlignment="1">
      <alignment vertical="center" wrapText="1"/>
    </xf>
    <xf numFmtId="4" fontId="27" fillId="0" borderId="0" xfId="0" applyNumberFormat="1" applyFont="1" applyFill="1" applyBorder="1" applyAlignment="1">
      <alignment vertical="center" wrapText="1"/>
    </xf>
    <xf numFmtId="0" fontId="27" fillId="0" borderId="10" xfId="0" applyFont="1" applyFill="1" applyBorder="1" applyAlignment="1">
      <alignment vertical="center" wrapText="1"/>
    </xf>
    <xf numFmtId="4" fontId="27" fillId="0" borderId="10" xfId="0" applyNumberFormat="1" applyFont="1" applyFill="1" applyBorder="1" applyAlignment="1">
      <alignment vertical="center" wrapText="1"/>
    </xf>
    <xf numFmtId="4" fontId="27" fillId="0" borderId="11" xfId="0" applyNumberFormat="1" applyFont="1" applyFill="1" applyBorder="1" applyAlignment="1">
      <alignment vertical="center" wrapText="1"/>
    </xf>
    <xf numFmtId="0" fontId="7" fillId="0" borderId="1" xfId="0" applyFont="1" applyFill="1" applyBorder="1" applyAlignment="1" quotePrefix="1">
      <alignment vertical="center"/>
    </xf>
  </cellXfs>
  <cellStyles count="64">
    <cellStyle name="常规" xfId="0" builtinId="0"/>
    <cellStyle name="常规_200601"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差_Xl0000302" xfId="46"/>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常规 10" xfId="53"/>
    <cellStyle name="40% - 强调文字颜色 6" xfId="54" builtinId="51"/>
    <cellStyle name="60% - 强调文字颜色 6" xfId="55" builtinId="52"/>
    <cellStyle name="差_2016年预算表格（公式）" xfId="56"/>
    <cellStyle name="常规 2" xfId="57"/>
    <cellStyle name="常规 3" xfId="58"/>
    <cellStyle name="常规 4" xfId="59"/>
    <cellStyle name="常规 5" xfId="60"/>
    <cellStyle name="好_2016年预算表格（公式）" xfId="61"/>
    <cellStyle name="好_Xl0000302" xfId="62"/>
    <cellStyle name="样式 1" xfId="63"/>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9.17&#26085;&#20462;&#25913;&#19982;&#20154;&#22823;&#19968;&#33268;&#65289;2021&#24180;&#21439;&#22320;&#26041;&#36130;&#25919;&#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八"/>
      <sheetName val="表九"/>
      <sheetName val="表十"/>
      <sheetName val="表十一"/>
    </sheetNames>
    <sheetDataSet>
      <sheetData sheetId="0"/>
      <sheetData sheetId="1"/>
      <sheetData sheetId="2"/>
      <sheetData sheetId="3"/>
      <sheetData sheetId="4"/>
      <sheetData sheetId="5"/>
      <sheetData sheetId="6"/>
      <sheetData sheetId="7">
        <row r="6">
          <cell r="D6">
            <v>0</v>
          </cell>
        </row>
        <row r="6">
          <cell r="I6">
            <v>0</v>
          </cell>
        </row>
        <row r="7">
          <cell r="D7">
            <v>0</v>
          </cell>
        </row>
        <row r="7">
          <cell r="I7">
            <v>0</v>
          </cell>
        </row>
        <row r="8">
          <cell r="D8">
            <v>0</v>
          </cell>
        </row>
        <row r="8">
          <cell r="I8">
            <v>0</v>
          </cell>
        </row>
        <row r="9">
          <cell r="D9">
            <v>0</v>
          </cell>
        </row>
        <row r="9">
          <cell r="I9">
            <v>0</v>
          </cell>
        </row>
        <row r="10">
          <cell r="D10">
            <v>2070</v>
          </cell>
        </row>
        <row r="10">
          <cell r="I10">
            <v>50</v>
          </cell>
        </row>
        <row r="11">
          <cell r="D11">
            <v>710</v>
          </cell>
        </row>
        <row r="11">
          <cell r="I11">
            <v>50</v>
          </cell>
        </row>
        <row r="12">
          <cell r="D12">
            <v>97698</v>
          </cell>
        </row>
        <row r="14">
          <cell r="I14">
            <v>0</v>
          </cell>
        </row>
        <row r="15">
          <cell r="D15">
            <v>3000</v>
          </cell>
        </row>
        <row r="16">
          <cell r="D16">
            <v>0</v>
          </cell>
        </row>
        <row r="17">
          <cell r="D17">
            <v>0</v>
          </cell>
        </row>
        <row r="17">
          <cell r="I17">
            <v>80404</v>
          </cell>
        </row>
        <row r="18">
          <cell r="D18">
            <v>0</v>
          </cell>
        </row>
        <row r="18">
          <cell r="I18">
            <v>74324</v>
          </cell>
        </row>
        <row r="19">
          <cell r="D19">
            <v>300</v>
          </cell>
        </row>
        <row r="19">
          <cell r="I19">
            <v>2070</v>
          </cell>
        </row>
        <row r="20">
          <cell r="D20">
            <v>0</v>
          </cell>
        </row>
        <row r="20">
          <cell r="I20">
            <v>710</v>
          </cell>
        </row>
        <row r="21">
          <cell r="D21">
            <v>0</v>
          </cell>
        </row>
        <row r="21">
          <cell r="I21">
            <v>3000</v>
          </cell>
        </row>
        <row r="22">
          <cell r="D22">
            <v>0</v>
          </cell>
        </row>
        <row r="22">
          <cell r="I22">
            <v>300</v>
          </cell>
        </row>
        <row r="23">
          <cell r="I23">
            <v>0</v>
          </cell>
        </row>
        <row r="24">
          <cell r="I24">
            <v>0</v>
          </cell>
        </row>
        <row r="25">
          <cell r="I25">
            <v>0</v>
          </cell>
        </row>
        <row r="26">
          <cell r="I26">
            <v>0</v>
          </cell>
        </row>
        <row r="27">
          <cell r="I27">
            <v>0</v>
          </cell>
        </row>
        <row r="28">
          <cell r="I28">
            <v>0</v>
          </cell>
        </row>
        <row r="34">
          <cell r="I34">
            <v>0</v>
          </cell>
        </row>
        <row r="45">
          <cell r="I45">
            <v>0</v>
          </cell>
        </row>
        <row r="47">
          <cell r="I47">
            <v>74970</v>
          </cell>
        </row>
        <row r="48">
          <cell r="I48">
            <v>74800</v>
          </cell>
        </row>
        <row r="49">
          <cell r="I49">
            <v>0</v>
          </cell>
        </row>
        <row r="50">
          <cell r="I50">
            <v>170</v>
          </cell>
        </row>
        <row r="51">
          <cell r="I51">
            <v>0</v>
          </cell>
        </row>
        <row r="52">
          <cell r="I52">
            <v>0</v>
          </cell>
        </row>
        <row r="53">
          <cell r="I53">
            <v>9846</v>
          </cell>
        </row>
        <row r="62">
          <cell r="D62">
            <v>103778</v>
          </cell>
        </row>
        <row r="62">
          <cell r="I62">
            <v>165270</v>
          </cell>
        </row>
        <row r="63">
          <cell r="D63">
            <v>86630</v>
          </cell>
        </row>
        <row r="63">
          <cell r="I63">
            <v>25138</v>
          </cell>
        </row>
        <row r="64">
          <cell r="D64">
            <v>1984</v>
          </cell>
        </row>
        <row r="64">
          <cell r="I64">
            <v>0</v>
          </cell>
        </row>
        <row r="65">
          <cell r="D65">
            <v>1984</v>
          </cell>
        </row>
        <row r="65">
          <cell r="I65">
            <v>0</v>
          </cell>
        </row>
        <row r="66">
          <cell r="D66">
            <v>0</v>
          </cell>
        </row>
        <row r="66">
          <cell r="I66">
            <v>0</v>
          </cell>
        </row>
        <row r="67">
          <cell r="D67">
            <v>9846</v>
          </cell>
        </row>
        <row r="67">
          <cell r="I67">
            <v>25138</v>
          </cell>
        </row>
        <row r="68">
          <cell r="I68">
            <v>0</v>
          </cell>
        </row>
        <row r="69">
          <cell r="D69">
            <v>0</v>
          </cell>
        </row>
        <row r="69">
          <cell r="I69">
            <v>0</v>
          </cell>
        </row>
        <row r="70">
          <cell r="D70">
            <v>0</v>
          </cell>
        </row>
        <row r="70">
          <cell r="I70">
            <v>0</v>
          </cell>
        </row>
        <row r="71">
          <cell r="D71">
            <v>74800</v>
          </cell>
        </row>
        <row r="73">
          <cell r="D73">
            <v>190408</v>
          </cell>
        </row>
      </sheetData>
      <sheetData sheetId="8"/>
      <sheetData sheetId="9"/>
      <sheetData sheetId="10"/>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topLeftCell="C4" workbookViewId="0">
      <selection activeCell="D18" sqref="D18"/>
    </sheetView>
  </sheetViews>
  <sheetFormatPr defaultColWidth="10" defaultRowHeight="13.5" outlineLevelCol="5"/>
  <cols>
    <col min="1" max="2" width="9" style="124" hidden="1"/>
    <col min="3" max="3" width="51.1583333333333" style="124" customWidth="1"/>
    <col min="4" max="4" width="24.2916666666667" style="124" customWidth="1"/>
    <col min="5" max="5" width="21.7083333333333" style="124" customWidth="1"/>
    <col min="6" max="6" width="9" style="124" hidden="1"/>
    <col min="7" max="7" width="9.76666666666667" style="124" customWidth="1"/>
    <col min="8" max="16384" width="10" style="124"/>
  </cols>
  <sheetData>
    <row r="1" ht="22.5" hidden="1" spans="1:4">
      <c r="A1" s="125">
        <v>0</v>
      </c>
      <c r="B1" s="125" t="s">
        <v>0</v>
      </c>
      <c r="C1" s="125" t="s">
        <v>1</v>
      </c>
      <c r="D1" s="125"/>
    </row>
    <row r="2" ht="22.5" hidden="1" spans="1:6">
      <c r="A2" s="125">
        <v>0</v>
      </c>
      <c r="B2" s="125" t="s">
        <v>2</v>
      </c>
      <c r="C2" s="125" t="s">
        <v>3</v>
      </c>
      <c r="D2" s="125" t="s">
        <v>4</v>
      </c>
      <c r="E2" s="125" t="s">
        <v>5</v>
      </c>
      <c r="F2" s="125" t="s">
        <v>6</v>
      </c>
    </row>
    <row r="3" hidden="1" spans="1:6">
      <c r="A3" s="125">
        <v>0</v>
      </c>
      <c r="B3" s="125" t="s">
        <v>7</v>
      </c>
      <c r="C3" s="125" t="s">
        <v>8</v>
      </c>
      <c r="D3" s="125" t="s">
        <v>9</v>
      </c>
      <c r="E3" s="125" t="s">
        <v>10</v>
      </c>
      <c r="F3" s="125" t="s">
        <v>11</v>
      </c>
    </row>
    <row r="4" ht="14.3" customHeight="1" spans="1:3">
      <c r="A4" s="125">
        <v>0</v>
      </c>
      <c r="C4" s="125" t="s">
        <v>12</v>
      </c>
    </row>
    <row r="5" ht="28.6" customHeight="1" spans="1:5">
      <c r="A5" s="125">
        <v>0</v>
      </c>
      <c r="C5" s="126" t="s">
        <v>13</v>
      </c>
      <c r="D5" s="126"/>
      <c r="E5" s="126"/>
    </row>
    <row r="6" ht="14.3" customHeight="1" spans="1:5">
      <c r="A6" s="125">
        <v>0</v>
      </c>
      <c r="C6" s="125"/>
      <c r="D6" s="125"/>
      <c r="E6" s="127" t="s">
        <v>14</v>
      </c>
    </row>
    <row r="7" ht="19.9" customHeight="1" spans="1:5">
      <c r="A7" s="125">
        <v>0</v>
      </c>
      <c r="C7" s="128" t="s">
        <v>15</v>
      </c>
      <c r="D7" s="128" t="s">
        <v>16</v>
      </c>
      <c r="E7" s="129" t="s">
        <v>17</v>
      </c>
    </row>
    <row r="8" ht="25.6" customHeight="1" spans="1:6">
      <c r="A8" s="125" t="s">
        <v>18</v>
      </c>
      <c r="B8" s="125" t="s">
        <v>19</v>
      </c>
      <c r="C8" s="130" t="s">
        <v>20</v>
      </c>
      <c r="D8" s="131"/>
      <c r="E8" s="132">
        <v>12.0254</v>
      </c>
      <c r="F8" s="125">
        <v>1</v>
      </c>
    </row>
    <row r="9" ht="25.6" customHeight="1" spans="1:6">
      <c r="A9" s="125" t="s">
        <v>18</v>
      </c>
      <c r="B9" s="125" t="s">
        <v>21</v>
      </c>
      <c r="C9" s="130" t="s">
        <v>22</v>
      </c>
      <c r="D9" s="131">
        <v>19.1674</v>
      </c>
      <c r="E9" s="132"/>
      <c r="F9" s="125">
        <v>2</v>
      </c>
    </row>
    <row r="10" ht="25.6" customHeight="1" spans="1:6">
      <c r="A10" s="125" t="s">
        <v>18</v>
      </c>
      <c r="B10" s="125" t="s">
        <v>23</v>
      </c>
      <c r="C10" s="130" t="s">
        <v>24</v>
      </c>
      <c r="D10" s="131"/>
      <c r="E10" s="132">
        <v>6.96</v>
      </c>
      <c r="F10" s="125">
        <v>3</v>
      </c>
    </row>
    <row r="11" ht="25.6" customHeight="1" spans="1:6">
      <c r="A11" s="125" t="s">
        <v>18</v>
      </c>
      <c r="B11" s="125" t="s">
        <v>25</v>
      </c>
      <c r="C11" s="130" t="s">
        <v>26</v>
      </c>
      <c r="D11" s="131"/>
      <c r="E11" s="132">
        <v>0</v>
      </c>
      <c r="F11" s="125">
        <v>4</v>
      </c>
    </row>
    <row r="12" ht="25.6" customHeight="1" spans="1:6">
      <c r="A12" s="125" t="s">
        <v>18</v>
      </c>
      <c r="B12" s="125" t="s">
        <v>27</v>
      </c>
      <c r="C12" s="130" t="s">
        <v>28</v>
      </c>
      <c r="D12" s="131"/>
      <c r="E12" s="132">
        <v>18.9854</v>
      </c>
      <c r="F12" s="125">
        <v>5</v>
      </c>
    </row>
    <row r="13" ht="25.6" customHeight="1" spans="1:6">
      <c r="A13" s="125" t="s">
        <v>18</v>
      </c>
      <c r="B13" s="125" t="s">
        <v>29</v>
      </c>
      <c r="C13" s="130" t="s">
        <v>30</v>
      </c>
      <c r="D13" s="131">
        <v>8.5</v>
      </c>
      <c r="E13" s="132"/>
      <c r="F13" s="125">
        <v>6</v>
      </c>
    </row>
    <row r="14" ht="25.6" customHeight="1" spans="1:6">
      <c r="A14" s="125" t="s">
        <v>18</v>
      </c>
      <c r="B14" s="125" t="s">
        <v>31</v>
      </c>
      <c r="C14" s="133" t="s">
        <v>32</v>
      </c>
      <c r="D14" s="134">
        <v>27.6674</v>
      </c>
      <c r="E14" s="135"/>
      <c r="F14" s="125">
        <v>7</v>
      </c>
    </row>
  </sheetData>
  <mergeCells count="1">
    <mergeCell ref="C5:E5"/>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opLeftCell="A4" workbookViewId="0">
      <selection activeCell="G9" sqref="G9"/>
    </sheetView>
  </sheetViews>
  <sheetFormatPr defaultColWidth="9" defaultRowHeight="13.5" outlineLevelCol="4"/>
  <cols>
    <col min="1" max="1" width="36.25" style="108" customWidth="1"/>
    <col min="2" max="3" width="8.25" style="72" customWidth="1"/>
    <col min="4" max="4" width="17.75" style="72" customWidth="1"/>
    <col min="5" max="5" width="8.75" style="71" customWidth="1"/>
    <col min="6" max="16384" width="9" style="71"/>
  </cols>
  <sheetData>
    <row r="1" ht="18" customHeight="1" spans="1:1">
      <c r="A1" s="77" t="s">
        <v>33</v>
      </c>
    </row>
    <row r="2" ht="24.75" customHeight="1" spans="1:5">
      <c r="A2" s="109" t="s">
        <v>34</v>
      </c>
      <c r="B2" s="81"/>
      <c r="C2" s="81"/>
      <c r="D2" s="81"/>
      <c r="E2" s="81"/>
    </row>
    <row r="3" s="72" customFormat="1" ht="25.5" customHeight="1" spans="1:5">
      <c r="A3" s="110" t="s">
        <v>35</v>
      </c>
      <c r="B3" s="111"/>
      <c r="C3" s="111"/>
      <c r="D3" s="111"/>
      <c r="E3" s="112" t="s">
        <v>36</v>
      </c>
    </row>
    <row r="4" ht="45" spans="1:5">
      <c r="A4" s="113" t="s">
        <v>37</v>
      </c>
      <c r="B4" s="113" t="s">
        <v>38</v>
      </c>
      <c r="C4" s="113" t="s">
        <v>39</v>
      </c>
      <c r="D4" s="113" t="s">
        <v>40</v>
      </c>
      <c r="E4" s="114" t="s">
        <v>41</v>
      </c>
    </row>
    <row r="5" ht="25.5" customHeight="1" spans="1:5">
      <c r="A5" s="115" t="s">
        <v>42</v>
      </c>
      <c r="B5" s="116"/>
      <c r="C5" s="116"/>
      <c r="D5" s="116"/>
      <c r="E5" s="117"/>
    </row>
    <row r="6" ht="38.1" customHeight="1" spans="1:5">
      <c r="A6" s="115" t="s">
        <v>43</v>
      </c>
      <c r="B6" s="116"/>
      <c r="C6" s="116"/>
      <c r="D6" s="116"/>
      <c r="E6" s="117"/>
    </row>
    <row r="7" ht="20.1" customHeight="1" spans="1:5">
      <c r="A7" s="115" t="s">
        <v>44</v>
      </c>
      <c r="B7" s="116"/>
      <c r="C7" s="116"/>
      <c r="D7" s="116"/>
      <c r="E7" s="117"/>
    </row>
    <row r="8" ht="20.1" customHeight="1" spans="1:5">
      <c r="A8" s="118" t="s">
        <v>45</v>
      </c>
      <c r="B8" s="116"/>
      <c r="C8" s="116"/>
      <c r="D8" s="116"/>
      <c r="E8" s="117"/>
    </row>
    <row r="9" ht="20.1" customHeight="1" spans="1:5">
      <c r="A9" s="118" t="s">
        <v>46</v>
      </c>
      <c r="B9" s="116"/>
      <c r="C9" s="116"/>
      <c r="D9" s="116"/>
      <c r="E9" s="117"/>
    </row>
    <row r="10" ht="20.1" customHeight="1" spans="1:5">
      <c r="A10" s="115" t="s">
        <v>47</v>
      </c>
      <c r="B10" s="116"/>
      <c r="C10" s="116"/>
      <c r="D10" s="116"/>
      <c r="E10" s="117"/>
    </row>
    <row r="11" ht="20.1" customHeight="1" spans="1:5">
      <c r="A11" s="115" t="s">
        <v>48</v>
      </c>
      <c r="B11" s="116">
        <v>2030</v>
      </c>
      <c r="C11" s="116">
        <v>2070</v>
      </c>
      <c r="D11" s="119">
        <f>(C11-B11)/B11*100</f>
        <v>1.97044334975369</v>
      </c>
      <c r="E11" s="117"/>
    </row>
    <row r="12" ht="20.1" customHeight="1" spans="1:5">
      <c r="A12" s="115" t="s">
        <v>49</v>
      </c>
      <c r="B12" s="116">
        <v>687</v>
      </c>
      <c r="C12" s="116">
        <v>710</v>
      </c>
      <c r="D12" s="119">
        <f>(C12-B12)/B12*100</f>
        <v>3.34788937409025</v>
      </c>
      <c r="E12" s="117"/>
    </row>
    <row r="13" ht="20.1" customHeight="1" spans="1:5">
      <c r="A13" s="115" t="s">
        <v>50</v>
      </c>
      <c r="B13" s="116">
        <v>88588</v>
      </c>
      <c r="C13" s="116">
        <v>97698</v>
      </c>
      <c r="D13" s="119">
        <f>(C13-B13)/B13*100</f>
        <v>10.2835598500926</v>
      </c>
      <c r="E13" s="117"/>
    </row>
    <row r="14" ht="20.1" customHeight="1" spans="1:5">
      <c r="A14" s="115" t="s">
        <v>51</v>
      </c>
      <c r="B14" s="116"/>
      <c r="C14" s="116"/>
      <c r="D14" s="116"/>
      <c r="E14" s="117"/>
    </row>
    <row r="15" ht="20.1" customHeight="1" spans="1:5">
      <c r="A15" s="115" t="s">
        <v>52</v>
      </c>
      <c r="B15" s="116"/>
      <c r="C15" s="116"/>
      <c r="D15" s="116"/>
      <c r="E15" s="117"/>
    </row>
    <row r="16" ht="20.1" customHeight="1" spans="1:5">
      <c r="A16" s="115" t="s">
        <v>53</v>
      </c>
      <c r="B16" s="116">
        <v>3179</v>
      </c>
      <c r="C16" s="116">
        <v>3000</v>
      </c>
      <c r="D16" s="119">
        <f>(C16-B16)/B16*100</f>
        <v>-5.63070147845234</v>
      </c>
      <c r="E16" s="117"/>
    </row>
    <row r="17" ht="20.1" customHeight="1" spans="1:5">
      <c r="A17" s="115" t="s">
        <v>54</v>
      </c>
      <c r="B17" s="116"/>
      <c r="C17" s="116"/>
      <c r="D17" s="116"/>
      <c r="E17" s="117"/>
    </row>
    <row r="18" ht="20.1" customHeight="1" spans="1:5">
      <c r="A18" s="115" t="s">
        <v>55</v>
      </c>
      <c r="B18" s="116"/>
      <c r="C18" s="116"/>
      <c r="D18" s="116"/>
      <c r="E18" s="117"/>
    </row>
    <row r="19" ht="20.1" customHeight="1" spans="1:5">
      <c r="A19" s="115" t="s">
        <v>56</v>
      </c>
      <c r="B19" s="116"/>
      <c r="C19" s="116"/>
      <c r="D19" s="116"/>
      <c r="E19" s="117"/>
    </row>
    <row r="20" ht="20.1" customHeight="1" spans="1:5">
      <c r="A20" s="115" t="s">
        <v>57</v>
      </c>
      <c r="B20" s="116"/>
      <c r="C20" s="116">
        <v>300</v>
      </c>
      <c r="D20" s="116"/>
      <c r="E20" s="117"/>
    </row>
    <row r="21" ht="38.1" customHeight="1" spans="1:5">
      <c r="A21" s="115" t="s">
        <v>58</v>
      </c>
      <c r="B21" s="116"/>
      <c r="C21" s="116"/>
      <c r="D21" s="116"/>
      <c r="E21" s="117"/>
    </row>
    <row r="22" ht="20.1" customHeight="1" spans="1:5">
      <c r="A22" s="115" t="s">
        <v>59</v>
      </c>
      <c r="B22" s="116"/>
      <c r="C22" s="116"/>
      <c r="D22" s="116"/>
      <c r="E22" s="117"/>
    </row>
    <row r="23" ht="38.1" customHeight="1" spans="1:5">
      <c r="A23" s="115" t="s">
        <v>60</v>
      </c>
      <c r="B23" s="116"/>
      <c r="C23" s="116"/>
      <c r="D23" s="116"/>
      <c r="E23" s="117"/>
    </row>
    <row r="24" ht="20.1" customHeight="1" spans="1:5">
      <c r="A24" s="115" t="s">
        <v>61</v>
      </c>
      <c r="B24" s="116"/>
      <c r="C24" s="116"/>
      <c r="D24" s="116"/>
      <c r="E24" s="117"/>
    </row>
    <row r="25" ht="20.1" customHeight="1" spans="1:5">
      <c r="A25" s="115"/>
      <c r="B25" s="116"/>
      <c r="C25" s="116"/>
      <c r="D25" s="116"/>
      <c r="E25" s="117"/>
    </row>
    <row r="26" ht="20.1" customHeight="1" spans="1:5">
      <c r="A26" s="120" t="s">
        <v>62</v>
      </c>
      <c r="B26" s="121">
        <f>SUM(B5:B24)</f>
        <v>94484</v>
      </c>
      <c r="C26" s="121">
        <f>SUM(C5:C24)</f>
        <v>103778</v>
      </c>
      <c r="D26" s="122">
        <f>(C26-B26)/B26*100</f>
        <v>9.83658608864993</v>
      </c>
      <c r="E26" s="123"/>
    </row>
  </sheetData>
  <mergeCells count="1">
    <mergeCell ref="A2:E2"/>
  </mergeCells>
  <printOptions horizontalCentered="1"/>
  <pageMargins left="0.786805555555556" right="0.786805555555556" top="0.984027777777778" bottom="1.02361111111111" header="0.314583333333333" footer="0.786805555555556"/>
  <pageSetup paperSize="9" firstPageNumber="23" orientation="portrait" useFirstPageNumber="1"/>
  <headerFooter>
    <oddFooter>&amp;C&amp;15— 42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33"/>
  <sheetViews>
    <sheetView showGridLines="0" showZeros="0" topLeftCell="A13" workbookViewId="0">
      <selection activeCell="E40" sqref="E40"/>
    </sheetView>
  </sheetViews>
  <sheetFormatPr defaultColWidth="9" defaultRowHeight="14.25" outlineLevelCol="4"/>
  <cols>
    <col min="1" max="1" width="39.875" style="74" customWidth="1"/>
    <col min="2" max="2" width="9.125" style="75" customWidth="1"/>
    <col min="3" max="3" width="8.125" style="75" customWidth="1"/>
    <col min="4" max="4" width="14" style="76" customWidth="1"/>
    <col min="5" max="5" width="8" style="74" customWidth="1"/>
    <col min="6" max="16384" width="9" style="74"/>
  </cols>
  <sheetData>
    <row r="1" s="71" customFormat="1" ht="18" customHeight="1" spans="1:4">
      <c r="A1" s="77" t="s">
        <v>63</v>
      </c>
      <c r="B1" s="78"/>
      <c r="C1" s="78"/>
      <c r="D1" s="79"/>
    </row>
    <row r="2" s="71" customFormat="1" ht="24.75" customHeight="1" spans="1:5">
      <c r="A2" s="80" t="s">
        <v>64</v>
      </c>
      <c r="B2" s="81"/>
      <c r="C2" s="81"/>
      <c r="D2" s="82"/>
      <c r="E2" s="81"/>
    </row>
    <row r="3" s="72" customFormat="1" ht="25.5" customHeight="1" spans="1:5">
      <c r="A3" s="83" t="s">
        <v>35</v>
      </c>
      <c r="B3" s="84"/>
      <c r="C3" s="84"/>
      <c r="D3" s="85" t="s">
        <v>65</v>
      </c>
      <c r="E3" s="86"/>
    </row>
    <row r="4" ht="59.25" customHeight="1" spans="1:5">
      <c r="A4" s="87" t="s">
        <v>37</v>
      </c>
      <c r="B4" s="88" t="s">
        <v>66</v>
      </c>
      <c r="C4" s="88" t="s">
        <v>67</v>
      </c>
      <c r="D4" s="89" t="s">
        <v>68</v>
      </c>
      <c r="E4" s="90" t="s">
        <v>41</v>
      </c>
    </row>
    <row r="5" s="73" customFormat="1" ht="18" customHeight="1" spans="1:5">
      <c r="A5" s="91" t="s">
        <v>69</v>
      </c>
      <c r="B5" s="92">
        <v>16</v>
      </c>
      <c r="C5" s="92"/>
      <c r="D5" s="93">
        <f>(C5-B5)/B5*100</f>
        <v>-100</v>
      </c>
      <c r="E5" s="94"/>
    </row>
    <row r="6" s="73" customFormat="1" ht="18" customHeight="1" spans="1:5">
      <c r="A6" s="95" t="s">
        <v>70</v>
      </c>
      <c r="B6" s="96">
        <v>5</v>
      </c>
      <c r="C6" s="96"/>
      <c r="D6" s="93">
        <f t="shared" ref="D6:D16" si="0">(C6-B6)/B6*100</f>
        <v>-100</v>
      </c>
      <c r="E6" s="94"/>
    </row>
    <row r="7" s="73" customFormat="1" ht="38.1" customHeight="1" spans="1:5">
      <c r="A7" s="97" t="s">
        <v>71</v>
      </c>
      <c r="B7" s="96">
        <v>11</v>
      </c>
      <c r="C7" s="96"/>
      <c r="D7" s="93"/>
      <c r="E7" s="94"/>
    </row>
    <row r="8" s="73" customFormat="1" ht="18" customHeight="1" spans="1:5">
      <c r="A8" s="91" t="s">
        <v>72</v>
      </c>
      <c r="B8" s="92">
        <v>19</v>
      </c>
      <c r="C8" s="92">
        <v>50</v>
      </c>
      <c r="D8" s="93">
        <f t="shared" si="0"/>
        <v>163.157894736842</v>
      </c>
      <c r="E8" s="94"/>
    </row>
    <row r="9" s="73" customFormat="1" ht="18" customHeight="1" spans="1:5">
      <c r="A9" s="95" t="s">
        <v>73</v>
      </c>
      <c r="B9" s="96">
        <v>19</v>
      </c>
      <c r="C9" s="96">
        <v>50</v>
      </c>
      <c r="D9" s="93">
        <f t="shared" si="0"/>
        <v>163.157894736842</v>
      </c>
      <c r="E9" s="94"/>
    </row>
    <row r="10" s="73" customFormat="1" ht="38.1" customHeight="1" spans="1:5">
      <c r="A10" s="97" t="s">
        <v>74</v>
      </c>
      <c r="B10" s="96"/>
      <c r="C10" s="96"/>
      <c r="D10" s="93"/>
      <c r="E10" s="94"/>
    </row>
    <row r="11" s="73" customFormat="1" ht="18" customHeight="1" spans="1:5">
      <c r="A11" s="91" t="s">
        <v>75</v>
      </c>
      <c r="B11" s="92">
        <v>117405</v>
      </c>
      <c r="C11" s="92">
        <f>SUM(C12:C16)</f>
        <v>80404</v>
      </c>
      <c r="D11" s="93">
        <f t="shared" si="0"/>
        <v>-31.5156935394574</v>
      </c>
      <c r="E11" s="94"/>
    </row>
    <row r="12" s="73" customFormat="1" ht="38.1" customHeight="1" spans="1:5">
      <c r="A12" s="98" t="s">
        <v>76</v>
      </c>
      <c r="B12" s="96">
        <v>112842</v>
      </c>
      <c r="C12" s="96">
        <v>74324</v>
      </c>
      <c r="D12" s="93">
        <f t="shared" si="0"/>
        <v>-34.134453483632</v>
      </c>
      <c r="E12" s="94"/>
    </row>
    <row r="13" s="73" customFormat="1" ht="38.1" customHeight="1" spans="1:5">
      <c r="A13" s="98" t="s">
        <v>77</v>
      </c>
      <c r="B13" s="99">
        <v>2013</v>
      </c>
      <c r="C13" s="99">
        <v>2070</v>
      </c>
      <c r="D13" s="93">
        <f t="shared" si="0"/>
        <v>2.83159463487332</v>
      </c>
      <c r="E13" s="94"/>
    </row>
    <row r="14" s="73" customFormat="1" ht="18" customHeight="1" spans="1:5">
      <c r="A14" s="91" t="s">
        <v>78</v>
      </c>
      <c r="B14" s="96">
        <v>750</v>
      </c>
      <c r="C14" s="96">
        <v>710</v>
      </c>
      <c r="D14" s="93">
        <f t="shared" si="0"/>
        <v>-5.33333333333333</v>
      </c>
      <c r="E14" s="94"/>
    </row>
    <row r="15" s="73" customFormat="1" ht="18" customHeight="1" spans="1:5">
      <c r="A15" s="91" t="s">
        <v>79</v>
      </c>
      <c r="B15" s="96">
        <v>1500</v>
      </c>
      <c r="C15" s="96">
        <v>3000</v>
      </c>
      <c r="D15" s="93">
        <f t="shared" si="0"/>
        <v>100</v>
      </c>
      <c r="E15" s="94"/>
    </row>
    <row r="16" s="73" customFormat="1" ht="18" customHeight="1" spans="1:5">
      <c r="A16" s="91" t="s">
        <v>80</v>
      </c>
      <c r="B16" s="96">
        <v>300</v>
      </c>
      <c r="C16" s="96">
        <v>300</v>
      </c>
      <c r="D16" s="93">
        <f t="shared" si="0"/>
        <v>0</v>
      </c>
      <c r="E16" s="94"/>
    </row>
    <row r="17" ht="18" customHeight="1" spans="1:5">
      <c r="A17" s="91" t="s">
        <v>81</v>
      </c>
      <c r="B17" s="96"/>
      <c r="C17" s="96"/>
      <c r="D17" s="93"/>
      <c r="E17" s="100"/>
    </row>
    <row r="18" ht="18" customHeight="1" spans="1:5">
      <c r="A18" s="91" t="s">
        <v>82</v>
      </c>
      <c r="B18" s="96">
        <v>1</v>
      </c>
      <c r="C18" s="96"/>
      <c r="D18" s="93"/>
      <c r="E18" s="100"/>
    </row>
    <row r="19" ht="18" customHeight="1" spans="1:5">
      <c r="A19" s="101" t="s">
        <v>83</v>
      </c>
      <c r="B19" s="96">
        <v>1</v>
      </c>
      <c r="C19" s="96"/>
      <c r="D19" s="93"/>
      <c r="E19" s="100"/>
    </row>
    <row r="20" ht="18" customHeight="1" spans="1:5">
      <c r="A20" s="95" t="s">
        <v>84</v>
      </c>
      <c r="B20" s="92"/>
      <c r="C20" s="92"/>
      <c r="D20" s="93"/>
      <c r="E20" s="100"/>
    </row>
    <row r="21" ht="18" customHeight="1" spans="1:5">
      <c r="A21" s="102" t="s">
        <v>85</v>
      </c>
      <c r="B21" s="96"/>
      <c r="C21" s="96"/>
      <c r="D21" s="93"/>
      <c r="E21" s="100"/>
    </row>
    <row r="22" ht="18" customHeight="1" spans="1:5">
      <c r="A22" s="95" t="s">
        <v>86</v>
      </c>
      <c r="B22" s="92">
        <v>302</v>
      </c>
      <c r="C22" s="92">
        <v>74970</v>
      </c>
      <c r="D22" s="93">
        <f>(C22-B22)/B22*100</f>
        <v>24724.5033112583</v>
      </c>
      <c r="E22" s="100"/>
    </row>
    <row r="23" ht="18" customHeight="1" spans="1:5">
      <c r="A23" s="102" t="s">
        <v>87</v>
      </c>
      <c r="B23" s="96">
        <v>302</v>
      </c>
      <c r="C23" s="96">
        <v>170</v>
      </c>
      <c r="D23" s="93">
        <f>(C23-B23)/B23*100</f>
        <v>-43.7086092715232</v>
      </c>
      <c r="E23" s="100"/>
    </row>
    <row r="24" ht="38.1" customHeight="1" spans="1:5">
      <c r="A24" s="103" t="s">
        <v>88</v>
      </c>
      <c r="B24" s="96"/>
      <c r="C24" s="96">
        <v>74800</v>
      </c>
      <c r="D24" s="93"/>
      <c r="E24" s="100"/>
    </row>
    <row r="25" ht="18" customHeight="1" spans="1:5">
      <c r="A25" s="95" t="s">
        <v>89</v>
      </c>
      <c r="B25" s="96"/>
      <c r="C25" s="96"/>
      <c r="D25" s="93"/>
      <c r="E25" s="100"/>
    </row>
    <row r="26" ht="18" customHeight="1" spans="1:5">
      <c r="A26" s="95" t="s">
        <v>90</v>
      </c>
      <c r="B26" s="96"/>
      <c r="C26" s="96"/>
      <c r="D26" s="93"/>
      <c r="E26" s="100"/>
    </row>
    <row r="27" ht="18" customHeight="1" spans="1:5">
      <c r="A27" s="104" t="s">
        <v>91</v>
      </c>
      <c r="B27" s="96"/>
      <c r="C27" s="96">
        <v>9846</v>
      </c>
      <c r="D27" s="93"/>
      <c r="E27" s="100"/>
    </row>
    <row r="28" ht="18" customHeight="1" spans="1:5">
      <c r="A28" s="104" t="s">
        <v>92</v>
      </c>
      <c r="B28" s="96"/>
      <c r="C28" s="96">
        <v>9846</v>
      </c>
      <c r="D28" s="93"/>
      <c r="E28" s="100"/>
    </row>
    <row r="29" ht="18" customHeight="1" spans="1:5">
      <c r="A29" s="105" t="s">
        <v>93</v>
      </c>
      <c r="B29" s="106">
        <f>B5+B8+B11+B18+B22</f>
        <v>117743</v>
      </c>
      <c r="C29" s="106">
        <f>C5+C8+C11+C22+C18+C27</f>
        <v>165270</v>
      </c>
      <c r="D29" s="107">
        <f>(C29-B29)/B29*100</f>
        <v>40.3650323161462</v>
      </c>
      <c r="E29" s="100"/>
    </row>
    <row r="30" ht="24.2" customHeight="1"/>
    <row r="31" ht="24.2" customHeight="1"/>
    <row r="32" ht="24.2" customHeight="1"/>
    <row r="33" ht="24.2" customHeight="1"/>
  </sheetData>
  <mergeCells count="1">
    <mergeCell ref="A2:E2"/>
  </mergeCells>
  <printOptions horizontalCentered="1"/>
  <pageMargins left="0.786805555555556" right="0.786805555555556" top="0.984027777777778" bottom="1.02361111111111" header="0.275" footer="0.786805555555556"/>
  <pageSetup paperSize="9" firstPageNumber="43" orientation="portrait" useFirstPageNumber="1"/>
  <headerFooter>
    <oddFooter>&amp;C&amp;15—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showGridLines="0" showZeros="0" zoomScale="90" zoomScaleNormal="90" zoomScaleSheetLayoutView="60" workbookViewId="0">
      <pane ySplit="5" topLeftCell="A24" activePane="bottomLeft" state="frozen"/>
      <selection/>
      <selection pane="bottomLeft" activeCell="E82" sqref="E82"/>
    </sheetView>
  </sheetViews>
  <sheetFormatPr defaultColWidth="9" defaultRowHeight="18.75"/>
  <cols>
    <col min="1" max="1" width="15" style="29" customWidth="1"/>
    <col min="2" max="2" width="47.9083333333333" style="29" customWidth="1"/>
    <col min="3" max="4" width="15" style="29" customWidth="1"/>
    <col min="5" max="5" width="17.075" style="29" customWidth="1"/>
    <col min="6" max="16384" width="15" style="29" customWidth="1"/>
  </cols>
  <sheetData>
    <row r="1" spans="2:10">
      <c r="B1" s="30" t="s">
        <v>94</v>
      </c>
      <c r="J1" s="32" t="s">
        <v>95</v>
      </c>
    </row>
    <row r="2" s="27" customFormat="1" ht="18" customHeight="1" spans="2:10">
      <c r="B2" s="31" t="s">
        <v>96</v>
      </c>
      <c r="C2" s="31"/>
      <c r="D2" s="31"/>
      <c r="E2" s="31"/>
      <c r="F2" s="31"/>
      <c r="G2" s="31"/>
      <c r="H2" s="31"/>
      <c r="I2" s="31"/>
      <c r="J2" s="31"/>
    </row>
    <row r="3" ht="18" customHeight="1" spans="10:10">
      <c r="J3" s="32" t="s">
        <v>36</v>
      </c>
    </row>
    <row r="4" ht="31.5" customHeight="1" spans="1:10">
      <c r="A4" s="33" t="s">
        <v>97</v>
      </c>
      <c r="B4" s="33"/>
      <c r="C4" s="33"/>
      <c r="D4" s="33"/>
      <c r="E4" s="33"/>
      <c r="F4" s="51" t="s">
        <v>98</v>
      </c>
      <c r="G4" s="52"/>
      <c r="H4" s="52"/>
      <c r="I4" s="52"/>
      <c r="J4" s="70"/>
    </row>
    <row r="5" ht="35.25" customHeight="1" spans="1:10">
      <c r="A5" s="44" t="s">
        <v>99</v>
      </c>
      <c r="B5" s="33" t="s">
        <v>37</v>
      </c>
      <c r="C5" s="53" t="s">
        <v>100</v>
      </c>
      <c r="D5" s="33" t="s">
        <v>16</v>
      </c>
      <c r="E5" s="53" t="s">
        <v>101</v>
      </c>
      <c r="F5" s="53" t="s">
        <v>99</v>
      </c>
      <c r="G5" s="33" t="s">
        <v>37</v>
      </c>
      <c r="H5" s="53" t="s">
        <v>100</v>
      </c>
      <c r="I5" s="33" t="s">
        <v>16</v>
      </c>
      <c r="J5" s="53" t="s">
        <v>101</v>
      </c>
    </row>
    <row r="6" s="50" customFormat="1" ht="20.1" customHeight="1" spans="1:10">
      <c r="A6" s="54" t="s">
        <v>102</v>
      </c>
      <c r="B6" s="46" t="s">
        <v>42</v>
      </c>
      <c r="C6" s="55"/>
      <c r="D6" s="55">
        <v>0</v>
      </c>
      <c r="E6" s="56" t="str">
        <f t="shared" ref="E6:E22" si="0">IF(C6=0,"",ROUND(D6/C6*100,1))</f>
        <v/>
      </c>
      <c r="F6" s="54" t="s">
        <v>103</v>
      </c>
      <c r="G6" s="46" t="s">
        <v>69</v>
      </c>
      <c r="H6" s="57">
        <f>SUM(H7:H9)</f>
        <v>12</v>
      </c>
      <c r="I6" s="57">
        <f>SUM(I7:I9)</f>
        <v>0</v>
      </c>
      <c r="J6" s="56">
        <f t="shared" ref="J6:J53" si="1">IF(H6=0,"",ROUND(I6/H6*100,1))</f>
        <v>0</v>
      </c>
    </row>
    <row r="7" s="50" customFormat="1" ht="20.1" customHeight="1" spans="1:10">
      <c r="A7" s="54" t="s">
        <v>104</v>
      </c>
      <c r="B7" s="46" t="s">
        <v>105</v>
      </c>
      <c r="C7" s="55"/>
      <c r="D7" s="55">
        <v>0</v>
      </c>
      <c r="E7" s="56" t="str">
        <f t="shared" si="0"/>
        <v/>
      </c>
      <c r="F7" s="54" t="s">
        <v>106</v>
      </c>
      <c r="G7" s="39" t="s">
        <v>107</v>
      </c>
      <c r="H7" s="58">
        <v>11</v>
      </c>
      <c r="I7" s="55">
        <v>0</v>
      </c>
      <c r="J7" s="56">
        <f t="shared" si="1"/>
        <v>0</v>
      </c>
    </row>
    <row r="8" s="50" customFormat="1" ht="20.1" customHeight="1" spans="1:10">
      <c r="A8" s="54" t="s">
        <v>108</v>
      </c>
      <c r="B8" s="46" t="s">
        <v>44</v>
      </c>
      <c r="C8" s="55"/>
      <c r="D8" s="55">
        <v>0</v>
      </c>
      <c r="E8" s="56" t="str">
        <f t="shared" si="0"/>
        <v/>
      </c>
      <c r="F8" s="54" t="s">
        <v>109</v>
      </c>
      <c r="G8" s="39" t="s">
        <v>110</v>
      </c>
      <c r="H8" s="55">
        <v>1</v>
      </c>
      <c r="I8" s="55">
        <v>0</v>
      </c>
      <c r="J8" s="56">
        <f t="shared" si="1"/>
        <v>0</v>
      </c>
    </row>
    <row r="9" s="50" customFormat="1" ht="20.1" customHeight="1" spans="1:10">
      <c r="A9" s="54" t="s">
        <v>111</v>
      </c>
      <c r="B9" s="59" t="s">
        <v>112</v>
      </c>
      <c r="C9" s="55"/>
      <c r="D9" s="55">
        <v>0</v>
      </c>
      <c r="E9" s="56" t="str">
        <f t="shared" si="0"/>
        <v/>
      </c>
      <c r="F9" s="54" t="s">
        <v>113</v>
      </c>
      <c r="G9" s="39" t="s">
        <v>114</v>
      </c>
      <c r="H9" s="55"/>
      <c r="I9" s="55">
        <v>0</v>
      </c>
      <c r="J9" s="56" t="str">
        <f t="shared" si="1"/>
        <v/>
      </c>
    </row>
    <row r="10" s="50" customFormat="1" ht="20.1" customHeight="1" spans="1:10">
      <c r="A10" s="54" t="s">
        <v>115</v>
      </c>
      <c r="B10" s="46" t="s">
        <v>116</v>
      </c>
      <c r="C10" s="58">
        <v>2030</v>
      </c>
      <c r="D10" s="55">
        <v>2070</v>
      </c>
      <c r="E10" s="56">
        <f t="shared" si="0"/>
        <v>102</v>
      </c>
      <c r="F10" s="54" t="s">
        <v>117</v>
      </c>
      <c r="G10" s="46" t="s">
        <v>72</v>
      </c>
      <c r="H10" s="40">
        <f>SUM(H11:H13)</f>
        <v>87</v>
      </c>
      <c r="I10" s="40">
        <f>SUM(I11:I13)</f>
        <v>50</v>
      </c>
      <c r="J10" s="56">
        <f t="shared" si="1"/>
        <v>57.5</v>
      </c>
    </row>
    <row r="11" s="50" customFormat="1" ht="20.1" customHeight="1" spans="1:10">
      <c r="A11" s="54" t="s">
        <v>118</v>
      </c>
      <c r="B11" s="46" t="s">
        <v>119</v>
      </c>
      <c r="C11" s="58">
        <v>687</v>
      </c>
      <c r="D11" s="55">
        <v>710</v>
      </c>
      <c r="E11" s="56">
        <f t="shared" si="0"/>
        <v>103.3</v>
      </c>
      <c r="F11" s="54" t="s">
        <v>120</v>
      </c>
      <c r="G11" s="39" t="s">
        <v>73</v>
      </c>
      <c r="H11" s="58">
        <v>43</v>
      </c>
      <c r="I11" s="55">
        <v>50</v>
      </c>
      <c r="J11" s="56">
        <f t="shared" si="1"/>
        <v>116.3</v>
      </c>
    </row>
    <row r="12" s="50" customFormat="1" ht="20.1" customHeight="1" spans="1:10">
      <c r="A12" s="54" t="s">
        <v>121</v>
      </c>
      <c r="B12" s="46" t="s">
        <v>122</v>
      </c>
      <c r="C12" s="58">
        <v>88588</v>
      </c>
      <c r="D12" s="55">
        <v>97698</v>
      </c>
      <c r="E12" s="56">
        <f t="shared" si="0"/>
        <v>110.3</v>
      </c>
      <c r="F12" s="54" t="s">
        <v>123</v>
      </c>
      <c r="G12" s="39" t="s">
        <v>124</v>
      </c>
      <c r="H12" s="60">
        <v>44</v>
      </c>
      <c r="I12" s="60"/>
      <c r="J12" s="56">
        <f t="shared" si="1"/>
        <v>0</v>
      </c>
    </row>
    <row r="13" s="50" customFormat="1" ht="20.1" customHeight="1" spans="1:10">
      <c r="A13" s="54" t="s">
        <v>125</v>
      </c>
      <c r="B13" s="46" t="s">
        <v>126</v>
      </c>
      <c r="C13" s="55"/>
      <c r="D13" s="55"/>
      <c r="E13" s="56" t="str">
        <f t="shared" si="0"/>
        <v/>
      </c>
      <c r="F13" s="54" t="s">
        <v>127</v>
      </c>
      <c r="G13" s="39" t="s">
        <v>128</v>
      </c>
      <c r="H13" s="60"/>
      <c r="I13" s="60"/>
      <c r="J13" s="56" t="str">
        <f t="shared" si="1"/>
        <v/>
      </c>
    </row>
    <row r="14" s="50" customFormat="1" ht="20.1" customHeight="1" spans="1:10">
      <c r="A14" s="54" t="s">
        <v>129</v>
      </c>
      <c r="B14" s="46" t="s">
        <v>130</v>
      </c>
      <c r="C14" s="55"/>
      <c r="D14" s="55"/>
      <c r="E14" s="56" t="str">
        <f t="shared" si="0"/>
        <v/>
      </c>
      <c r="F14" s="54" t="s">
        <v>131</v>
      </c>
      <c r="G14" s="46" t="s">
        <v>132</v>
      </c>
      <c r="H14" s="40">
        <f>SUM(H15:H16)</f>
        <v>0</v>
      </c>
      <c r="I14" s="40">
        <f>SUM(I15:I16)</f>
        <v>0</v>
      </c>
      <c r="J14" s="56" t="str">
        <f t="shared" si="1"/>
        <v/>
      </c>
    </row>
    <row r="15" s="50" customFormat="1" ht="20.1" customHeight="1" spans="1:10">
      <c r="A15" s="54" t="s">
        <v>133</v>
      </c>
      <c r="B15" s="46" t="s">
        <v>134</v>
      </c>
      <c r="C15" s="58">
        <v>3179</v>
      </c>
      <c r="D15" s="55">
        <v>3000</v>
      </c>
      <c r="E15" s="56">
        <f t="shared" si="0"/>
        <v>94.4</v>
      </c>
      <c r="F15" s="54" t="s">
        <v>135</v>
      </c>
      <c r="G15" s="46" t="s">
        <v>136</v>
      </c>
      <c r="H15" s="60"/>
      <c r="I15" s="60"/>
      <c r="J15" s="56" t="str">
        <f t="shared" si="1"/>
        <v/>
      </c>
    </row>
    <row r="16" s="50" customFormat="1" ht="20.1" customHeight="1" spans="1:10">
      <c r="A16" s="54" t="s">
        <v>137</v>
      </c>
      <c r="B16" s="46" t="s">
        <v>138</v>
      </c>
      <c r="C16" s="55"/>
      <c r="D16" s="55">
        <v>0</v>
      </c>
      <c r="E16" s="56" t="str">
        <f t="shared" si="0"/>
        <v/>
      </c>
      <c r="F16" s="54" t="s">
        <v>139</v>
      </c>
      <c r="G16" s="46" t="s">
        <v>140</v>
      </c>
      <c r="H16" s="60"/>
      <c r="I16" s="60"/>
      <c r="J16" s="56" t="str">
        <f t="shared" si="1"/>
        <v/>
      </c>
    </row>
    <row r="17" s="50" customFormat="1" ht="20.1" customHeight="1" spans="1:10">
      <c r="A17" s="54" t="s">
        <v>141</v>
      </c>
      <c r="B17" s="46" t="s">
        <v>142</v>
      </c>
      <c r="C17" s="55"/>
      <c r="D17" s="55">
        <v>0</v>
      </c>
      <c r="E17" s="56" t="str">
        <f t="shared" si="0"/>
        <v/>
      </c>
      <c r="F17" s="54" t="s">
        <v>143</v>
      </c>
      <c r="G17" s="46" t="s">
        <v>75</v>
      </c>
      <c r="H17" s="40">
        <f>SUM(H18:H27)</f>
        <v>80453</v>
      </c>
      <c r="I17" s="40">
        <f>SUM(I18:I27)</f>
        <v>80404</v>
      </c>
      <c r="J17" s="56">
        <f t="shared" si="1"/>
        <v>99.9</v>
      </c>
    </row>
    <row r="18" s="50" customFormat="1" ht="20.1" customHeight="1" spans="1:10">
      <c r="A18" s="54" t="s">
        <v>144</v>
      </c>
      <c r="B18" s="46" t="s">
        <v>145</v>
      </c>
      <c r="C18" s="55"/>
      <c r="D18" s="55">
        <v>0</v>
      </c>
      <c r="E18" s="56" t="str">
        <f t="shared" si="0"/>
        <v/>
      </c>
      <c r="F18" s="54" t="s">
        <v>146</v>
      </c>
      <c r="G18" s="46" t="s">
        <v>147</v>
      </c>
      <c r="H18" s="58">
        <v>77170</v>
      </c>
      <c r="I18" s="55">
        <v>74324</v>
      </c>
      <c r="J18" s="56">
        <f t="shared" si="1"/>
        <v>96.3</v>
      </c>
    </row>
    <row r="19" s="50" customFormat="1" ht="20.1" customHeight="1" spans="1:10">
      <c r="A19" s="54" t="s">
        <v>148</v>
      </c>
      <c r="B19" s="46" t="s">
        <v>149</v>
      </c>
      <c r="C19" s="55"/>
      <c r="D19" s="55">
        <v>300</v>
      </c>
      <c r="E19" s="56" t="str">
        <f t="shared" si="0"/>
        <v/>
      </c>
      <c r="F19" s="54" t="s">
        <v>150</v>
      </c>
      <c r="G19" s="46" t="s">
        <v>151</v>
      </c>
      <c r="H19" s="61"/>
      <c r="I19" s="55">
        <v>2070</v>
      </c>
      <c r="J19" s="56" t="str">
        <f t="shared" si="1"/>
        <v/>
      </c>
    </row>
    <row r="20" s="50" customFormat="1" ht="20.1" customHeight="1" spans="1:10">
      <c r="A20" s="54" t="s">
        <v>152</v>
      </c>
      <c r="B20" s="46" t="s">
        <v>153</v>
      </c>
      <c r="C20" s="55"/>
      <c r="D20" s="55">
        <v>0</v>
      </c>
      <c r="E20" s="56" t="str">
        <f t="shared" si="0"/>
        <v/>
      </c>
      <c r="F20" s="54" t="s">
        <v>154</v>
      </c>
      <c r="G20" s="46" t="s">
        <v>78</v>
      </c>
      <c r="H20" s="55"/>
      <c r="I20" s="55">
        <v>710</v>
      </c>
      <c r="J20" s="56" t="str">
        <f t="shared" si="1"/>
        <v/>
      </c>
    </row>
    <row r="21" s="50" customFormat="1" ht="20.1" customHeight="1" spans="1:10">
      <c r="A21" s="54" t="s">
        <v>155</v>
      </c>
      <c r="B21" s="35" t="s">
        <v>156</v>
      </c>
      <c r="C21" s="62"/>
      <c r="D21" s="62">
        <v>0</v>
      </c>
      <c r="E21" s="56" t="str">
        <f t="shared" si="0"/>
        <v/>
      </c>
      <c r="F21" s="34" t="s">
        <v>157</v>
      </c>
      <c r="G21" s="46" t="s">
        <v>79</v>
      </c>
      <c r="H21" s="58">
        <v>3283</v>
      </c>
      <c r="I21" s="55">
        <v>3000</v>
      </c>
      <c r="J21" s="56">
        <f t="shared" si="1"/>
        <v>91.4</v>
      </c>
    </row>
    <row r="22" s="50" customFormat="1" ht="20.1" customHeight="1" spans="1:10">
      <c r="A22" s="54" t="s">
        <v>158</v>
      </c>
      <c r="B22" s="35" t="s">
        <v>159</v>
      </c>
      <c r="C22" s="62"/>
      <c r="D22" s="62">
        <v>0</v>
      </c>
      <c r="E22" s="56" t="str">
        <f t="shared" si="0"/>
        <v/>
      </c>
      <c r="F22" s="34" t="s">
        <v>160</v>
      </c>
      <c r="G22" s="46" t="s">
        <v>161</v>
      </c>
      <c r="H22" s="55"/>
      <c r="I22" s="55">
        <v>300</v>
      </c>
      <c r="J22" s="56" t="str">
        <f t="shared" si="1"/>
        <v/>
      </c>
    </row>
    <row r="23" ht="20.1" customHeight="1" spans="1:10">
      <c r="A23" s="34"/>
      <c r="B23" s="63"/>
      <c r="C23" s="62"/>
      <c r="D23" s="62"/>
      <c r="E23" s="34"/>
      <c r="F23" s="34" t="s">
        <v>162</v>
      </c>
      <c r="G23" s="46" t="s">
        <v>163</v>
      </c>
      <c r="H23" s="62"/>
      <c r="I23" s="62">
        <v>0</v>
      </c>
      <c r="J23" s="56" t="str">
        <f t="shared" si="1"/>
        <v/>
      </c>
    </row>
    <row r="24" ht="20.1" customHeight="1" spans="1:10">
      <c r="A24" s="34"/>
      <c r="B24" s="35"/>
      <c r="C24" s="62"/>
      <c r="D24" s="62"/>
      <c r="E24" s="34"/>
      <c r="F24" s="34" t="s">
        <v>164</v>
      </c>
      <c r="G24" s="46" t="s">
        <v>81</v>
      </c>
      <c r="H24" s="62"/>
      <c r="I24" s="62">
        <v>0</v>
      </c>
      <c r="J24" s="56" t="str">
        <f t="shared" si="1"/>
        <v/>
      </c>
    </row>
    <row r="25" ht="20.1" customHeight="1" spans="1:10">
      <c r="A25" s="34"/>
      <c r="B25" s="34"/>
      <c r="C25" s="62"/>
      <c r="D25" s="62"/>
      <c r="E25" s="34"/>
      <c r="F25" s="34" t="s">
        <v>165</v>
      </c>
      <c r="G25" s="46" t="s">
        <v>166</v>
      </c>
      <c r="H25" s="62"/>
      <c r="I25" s="62">
        <v>0</v>
      </c>
      <c r="J25" s="56" t="str">
        <f t="shared" si="1"/>
        <v/>
      </c>
    </row>
    <row r="26" ht="20.1" customHeight="1" spans="1:10">
      <c r="A26" s="34"/>
      <c r="B26" s="34"/>
      <c r="C26" s="62"/>
      <c r="D26" s="62"/>
      <c r="E26" s="34"/>
      <c r="F26" s="34" t="s">
        <v>167</v>
      </c>
      <c r="G26" s="46" t="s">
        <v>168</v>
      </c>
      <c r="H26" s="62"/>
      <c r="I26" s="62">
        <v>0</v>
      </c>
      <c r="J26" s="56" t="str">
        <f t="shared" si="1"/>
        <v/>
      </c>
    </row>
    <row r="27" ht="20.1" customHeight="1" spans="1:10">
      <c r="A27" s="34"/>
      <c r="B27" s="34"/>
      <c r="C27" s="62"/>
      <c r="D27" s="62"/>
      <c r="E27" s="34"/>
      <c r="F27" s="34" t="s">
        <v>169</v>
      </c>
      <c r="G27" s="46" t="s">
        <v>170</v>
      </c>
      <c r="H27" s="62"/>
      <c r="I27" s="62">
        <v>0</v>
      </c>
      <c r="J27" s="56" t="str">
        <f t="shared" si="1"/>
        <v/>
      </c>
    </row>
    <row r="28" ht="20.1" customHeight="1" spans="1:10">
      <c r="A28" s="34"/>
      <c r="B28" s="41"/>
      <c r="C28" s="62"/>
      <c r="D28" s="62"/>
      <c r="E28" s="34"/>
      <c r="F28" s="34" t="s">
        <v>171</v>
      </c>
      <c r="G28" s="46" t="s">
        <v>82</v>
      </c>
      <c r="H28" s="40">
        <f>SUM(H29:H33)</f>
        <v>1</v>
      </c>
      <c r="I28" s="40">
        <f>SUM(I29:I33)</f>
        <v>0</v>
      </c>
      <c r="J28" s="56">
        <f t="shared" si="1"/>
        <v>0</v>
      </c>
    </row>
    <row r="29" ht="20.1" customHeight="1" spans="1:10">
      <c r="A29" s="34"/>
      <c r="B29" s="41"/>
      <c r="C29" s="62"/>
      <c r="D29" s="62"/>
      <c r="E29" s="34"/>
      <c r="F29" s="34" t="s">
        <v>172</v>
      </c>
      <c r="G29" s="46" t="s">
        <v>83</v>
      </c>
      <c r="H29" s="64">
        <v>1</v>
      </c>
      <c r="I29" s="36"/>
      <c r="J29" s="56">
        <f t="shared" si="1"/>
        <v>0</v>
      </c>
    </row>
    <row r="30" ht="20.1" customHeight="1" spans="1:10">
      <c r="A30" s="34"/>
      <c r="B30" s="41"/>
      <c r="C30" s="62"/>
      <c r="D30" s="62"/>
      <c r="E30" s="34"/>
      <c r="F30" s="34" t="s">
        <v>173</v>
      </c>
      <c r="G30" s="43" t="s">
        <v>174</v>
      </c>
      <c r="H30" s="36"/>
      <c r="I30" s="36"/>
      <c r="J30" s="56" t="str">
        <f t="shared" si="1"/>
        <v/>
      </c>
    </row>
    <row r="31" ht="20.1" customHeight="1" spans="1:10">
      <c r="A31" s="34"/>
      <c r="B31" s="41"/>
      <c r="C31" s="62"/>
      <c r="D31" s="62"/>
      <c r="E31" s="34"/>
      <c r="F31" s="34" t="s">
        <v>175</v>
      </c>
      <c r="G31" s="43" t="s">
        <v>176</v>
      </c>
      <c r="H31" s="36"/>
      <c r="I31" s="36"/>
      <c r="J31" s="56" t="str">
        <f t="shared" si="1"/>
        <v/>
      </c>
    </row>
    <row r="32" ht="20.1" customHeight="1" spans="1:10">
      <c r="A32" s="34"/>
      <c r="B32" s="41"/>
      <c r="C32" s="62"/>
      <c r="D32" s="62"/>
      <c r="E32" s="34"/>
      <c r="F32" s="65" t="s">
        <v>177</v>
      </c>
      <c r="G32" s="66" t="s">
        <v>178</v>
      </c>
      <c r="H32" s="67"/>
      <c r="I32" s="67"/>
      <c r="J32" s="56" t="str">
        <f t="shared" si="1"/>
        <v/>
      </c>
    </row>
    <row r="33" ht="20.1" customHeight="1" spans="1:10">
      <c r="A33" s="34"/>
      <c r="B33" s="41"/>
      <c r="C33" s="62"/>
      <c r="D33" s="62"/>
      <c r="E33" s="34"/>
      <c r="F33" s="65" t="s">
        <v>179</v>
      </c>
      <c r="G33" s="66" t="s">
        <v>180</v>
      </c>
      <c r="H33" s="67"/>
      <c r="I33" s="67"/>
      <c r="J33" s="56" t="str">
        <f t="shared" si="1"/>
        <v/>
      </c>
    </row>
    <row r="34" ht="20.1" customHeight="1" spans="1:10">
      <c r="A34" s="34"/>
      <c r="B34" s="41"/>
      <c r="C34" s="62"/>
      <c r="D34" s="62"/>
      <c r="E34" s="34"/>
      <c r="F34" s="34" t="s">
        <v>181</v>
      </c>
      <c r="G34" s="41" t="s">
        <v>182</v>
      </c>
      <c r="H34" s="40">
        <f>SUM(H35:H44)</f>
        <v>0</v>
      </c>
      <c r="I34" s="40">
        <f>SUM(I35:I44)</f>
        <v>0</v>
      </c>
      <c r="J34" s="56" t="str">
        <f t="shared" si="1"/>
        <v/>
      </c>
    </row>
    <row r="35" ht="20.1" customHeight="1" spans="1:10">
      <c r="A35" s="34"/>
      <c r="B35" s="41"/>
      <c r="C35" s="62"/>
      <c r="D35" s="62"/>
      <c r="E35" s="34"/>
      <c r="F35" s="34" t="s">
        <v>183</v>
      </c>
      <c r="G35" s="43" t="s">
        <v>184</v>
      </c>
      <c r="H35" s="36"/>
      <c r="I35" s="36"/>
      <c r="J35" s="56" t="str">
        <f t="shared" si="1"/>
        <v/>
      </c>
    </row>
    <row r="36" ht="20.1" customHeight="1" spans="1:10">
      <c r="A36" s="34"/>
      <c r="B36" s="41"/>
      <c r="C36" s="62"/>
      <c r="D36" s="62"/>
      <c r="E36" s="34"/>
      <c r="F36" s="34" t="s">
        <v>185</v>
      </c>
      <c r="G36" s="43" t="s">
        <v>186</v>
      </c>
      <c r="H36" s="36"/>
      <c r="I36" s="36"/>
      <c r="J36" s="56" t="str">
        <f t="shared" si="1"/>
        <v/>
      </c>
    </row>
    <row r="37" ht="20.1" customHeight="1" spans="1:10">
      <c r="A37" s="34"/>
      <c r="B37" s="41"/>
      <c r="C37" s="62"/>
      <c r="D37" s="62"/>
      <c r="E37" s="34"/>
      <c r="F37" s="34" t="s">
        <v>187</v>
      </c>
      <c r="G37" s="43" t="s">
        <v>188</v>
      </c>
      <c r="H37" s="36"/>
      <c r="I37" s="36"/>
      <c r="J37" s="56" t="str">
        <f t="shared" si="1"/>
        <v/>
      </c>
    </row>
    <row r="38" s="28" customFormat="1" ht="20.1" customHeight="1" spans="1:10">
      <c r="A38" s="44"/>
      <c r="B38" s="41"/>
      <c r="C38" s="62"/>
      <c r="D38" s="62"/>
      <c r="E38" s="34"/>
      <c r="F38" s="34" t="s">
        <v>189</v>
      </c>
      <c r="G38" s="43" t="s">
        <v>190</v>
      </c>
      <c r="H38" s="36"/>
      <c r="I38" s="36"/>
      <c r="J38" s="56" t="str">
        <f t="shared" si="1"/>
        <v/>
      </c>
    </row>
    <row r="39" ht="20.1" customHeight="1" spans="1:10">
      <c r="A39" s="34"/>
      <c r="B39" s="41"/>
      <c r="C39" s="62"/>
      <c r="D39" s="62"/>
      <c r="E39" s="34"/>
      <c r="F39" s="34" t="s">
        <v>191</v>
      </c>
      <c r="G39" s="43" t="s">
        <v>192</v>
      </c>
      <c r="H39" s="36"/>
      <c r="I39" s="36"/>
      <c r="J39" s="56" t="str">
        <f t="shared" si="1"/>
        <v/>
      </c>
    </row>
    <row r="40" ht="20.1" customHeight="1" spans="1:10">
      <c r="A40" s="34"/>
      <c r="B40" s="35"/>
      <c r="C40" s="62"/>
      <c r="D40" s="62"/>
      <c r="E40" s="34"/>
      <c r="F40" s="34" t="s">
        <v>193</v>
      </c>
      <c r="G40" s="43" t="s">
        <v>194</v>
      </c>
      <c r="H40" s="36"/>
      <c r="I40" s="36"/>
      <c r="J40" s="56" t="str">
        <f t="shared" si="1"/>
        <v/>
      </c>
    </row>
    <row r="41" ht="20.1" customHeight="1" spans="1:10">
      <c r="A41" s="34"/>
      <c r="B41" s="35"/>
      <c r="C41" s="62"/>
      <c r="D41" s="62"/>
      <c r="E41" s="34"/>
      <c r="F41" s="34" t="s">
        <v>195</v>
      </c>
      <c r="G41" s="68" t="s">
        <v>196</v>
      </c>
      <c r="H41" s="36"/>
      <c r="I41" s="36"/>
      <c r="J41" s="56" t="str">
        <f t="shared" si="1"/>
        <v/>
      </c>
    </row>
    <row r="42" ht="20.1" customHeight="1" spans="1:10">
      <c r="A42" s="34"/>
      <c r="B42" s="35"/>
      <c r="C42" s="62"/>
      <c r="D42" s="62"/>
      <c r="E42" s="34"/>
      <c r="F42" s="34" t="s">
        <v>197</v>
      </c>
      <c r="G42" s="43" t="s">
        <v>198</v>
      </c>
      <c r="H42" s="36"/>
      <c r="I42" s="36"/>
      <c r="J42" s="56" t="str">
        <f t="shared" si="1"/>
        <v/>
      </c>
    </row>
    <row r="43" ht="20.1" customHeight="1" spans="1:10">
      <c r="A43" s="34"/>
      <c r="B43" s="35"/>
      <c r="C43" s="62"/>
      <c r="D43" s="62"/>
      <c r="E43" s="34"/>
      <c r="F43" s="34" t="s">
        <v>199</v>
      </c>
      <c r="G43" s="43" t="s">
        <v>200</v>
      </c>
      <c r="H43" s="36"/>
      <c r="I43" s="36"/>
      <c r="J43" s="56" t="str">
        <f t="shared" si="1"/>
        <v/>
      </c>
    </row>
    <row r="44" ht="20.1" customHeight="1" spans="1:10">
      <c r="A44" s="34"/>
      <c r="B44" s="35"/>
      <c r="C44" s="62"/>
      <c r="D44" s="62"/>
      <c r="E44" s="34"/>
      <c r="F44" s="34" t="s">
        <v>201</v>
      </c>
      <c r="G44" s="43" t="s">
        <v>202</v>
      </c>
      <c r="H44" s="36"/>
      <c r="I44" s="36"/>
      <c r="J44" s="56" t="str">
        <f t="shared" si="1"/>
        <v/>
      </c>
    </row>
    <row r="45" ht="20.1" customHeight="1" spans="1:10">
      <c r="A45" s="34"/>
      <c r="B45" s="35"/>
      <c r="C45" s="62"/>
      <c r="D45" s="62"/>
      <c r="E45" s="34"/>
      <c r="F45" s="34" t="s">
        <v>203</v>
      </c>
      <c r="G45" s="41" t="s">
        <v>204</v>
      </c>
      <c r="H45" s="40">
        <f>SUM(H46)</f>
        <v>0</v>
      </c>
      <c r="I45" s="40">
        <f>SUM(I46)</f>
        <v>0</v>
      </c>
      <c r="J45" s="56" t="str">
        <f t="shared" si="1"/>
        <v/>
      </c>
    </row>
    <row r="46" ht="20.1" customHeight="1" spans="1:10">
      <c r="A46" s="34"/>
      <c r="B46" s="35"/>
      <c r="C46" s="62"/>
      <c r="D46" s="62"/>
      <c r="E46" s="34"/>
      <c r="F46" s="34" t="s">
        <v>205</v>
      </c>
      <c r="G46" s="43" t="s">
        <v>85</v>
      </c>
      <c r="H46" s="36"/>
      <c r="I46" s="36"/>
      <c r="J46" s="56" t="str">
        <f t="shared" si="1"/>
        <v/>
      </c>
    </row>
    <row r="47" ht="20.1" customHeight="1" spans="1:10">
      <c r="A47" s="34"/>
      <c r="B47" s="35"/>
      <c r="C47" s="62"/>
      <c r="D47" s="62"/>
      <c r="E47" s="34"/>
      <c r="F47" s="34" t="s">
        <v>206</v>
      </c>
      <c r="G47" s="41" t="s">
        <v>207</v>
      </c>
      <c r="H47" s="40">
        <f>SUM(H48:H50)</f>
        <v>70564</v>
      </c>
      <c r="I47" s="40">
        <f>SUM(I48:I50)</f>
        <v>74970</v>
      </c>
      <c r="J47" s="56">
        <f t="shared" si="1"/>
        <v>106.2</v>
      </c>
    </row>
    <row r="48" ht="20.1" customHeight="1" spans="1:10">
      <c r="A48" s="34"/>
      <c r="B48" s="47"/>
      <c r="C48" s="62"/>
      <c r="D48" s="62"/>
      <c r="E48" s="34"/>
      <c r="F48" s="34" t="s">
        <v>208</v>
      </c>
      <c r="G48" s="43" t="s">
        <v>209</v>
      </c>
      <c r="H48" s="64">
        <v>69600</v>
      </c>
      <c r="I48" s="62">
        <v>74800</v>
      </c>
      <c r="J48" s="56">
        <f t="shared" si="1"/>
        <v>107.5</v>
      </c>
    </row>
    <row r="49" ht="20.1" customHeight="1" spans="1:10">
      <c r="A49" s="34"/>
      <c r="B49" s="47"/>
      <c r="C49" s="62"/>
      <c r="D49" s="62"/>
      <c r="E49" s="34"/>
      <c r="F49" s="34" t="s">
        <v>210</v>
      </c>
      <c r="G49" s="43" t="s">
        <v>211</v>
      </c>
      <c r="H49" s="62"/>
      <c r="I49" s="62">
        <v>0</v>
      </c>
      <c r="J49" s="56" t="str">
        <f t="shared" si="1"/>
        <v/>
      </c>
    </row>
    <row r="50" ht="20.1" customHeight="1" spans="1:10">
      <c r="A50" s="34"/>
      <c r="B50" s="47"/>
      <c r="C50" s="62"/>
      <c r="D50" s="62"/>
      <c r="E50" s="34"/>
      <c r="F50" s="34" t="s">
        <v>212</v>
      </c>
      <c r="G50" s="43" t="s">
        <v>87</v>
      </c>
      <c r="H50" s="64">
        <v>964</v>
      </c>
      <c r="I50" s="62">
        <v>170</v>
      </c>
      <c r="J50" s="56">
        <f t="shared" si="1"/>
        <v>17.6</v>
      </c>
    </row>
    <row r="51" ht="20.1" customHeight="1" spans="1:10">
      <c r="A51" s="34"/>
      <c r="B51" s="47"/>
      <c r="C51" s="62"/>
      <c r="D51" s="62"/>
      <c r="E51" s="34"/>
      <c r="F51" s="34" t="s">
        <v>213</v>
      </c>
      <c r="G51" s="41" t="s">
        <v>214</v>
      </c>
      <c r="H51" s="64"/>
      <c r="I51" s="62">
        <v>0</v>
      </c>
      <c r="J51" s="56" t="str">
        <f t="shared" si="1"/>
        <v/>
      </c>
    </row>
    <row r="52" ht="20.1" customHeight="1" spans="1:10">
      <c r="A52" s="34"/>
      <c r="B52" s="47"/>
      <c r="C52" s="62"/>
      <c r="D52" s="62"/>
      <c r="E52" s="34"/>
      <c r="F52" s="34" t="s">
        <v>215</v>
      </c>
      <c r="G52" s="41" t="s">
        <v>216</v>
      </c>
      <c r="H52" s="62"/>
      <c r="I52" s="62">
        <v>0</v>
      </c>
      <c r="J52" s="56" t="str">
        <f t="shared" si="1"/>
        <v/>
      </c>
    </row>
    <row r="53" ht="20.1" customHeight="1" spans="1:10">
      <c r="A53" s="34"/>
      <c r="B53" s="47"/>
      <c r="C53" s="62"/>
      <c r="D53" s="62"/>
      <c r="E53" s="34"/>
      <c r="F53" s="34" t="s">
        <v>217</v>
      </c>
      <c r="G53" s="41" t="s">
        <v>91</v>
      </c>
      <c r="H53" s="69">
        <v>4504</v>
      </c>
      <c r="I53" s="62">
        <v>9846</v>
      </c>
      <c r="J53" s="56">
        <f t="shared" si="1"/>
        <v>218.6</v>
      </c>
    </row>
    <row r="54" ht="20.1" customHeight="1" spans="1:10">
      <c r="A54" s="34"/>
      <c r="B54" s="47"/>
      <c r="C54" s="62"/>
      <c r="D54" s="62"/>
      <c r="E54" s="34"/>
      <c r="F54" s="34"/>
      <c r="G54" s="41"/>
      <c r="H54" s="62"/>
      <c r="I54" s="62"/>
      <c r="J54" s="34"/>
    </row>
    <row r="55" ht="20.1" customHeight="1" spans="1:10">
      <c r="A55" s="34"/>
      <c r="B55" s="47"/>
      <c r="C55" s="62"/>
      <c r="D55" s="62"/>
      <c r="E55" s="34"/>
      <c r="F55" s="34"/>
      <c r="G55" s="41"/>
      <c r="H55" s="36"/>
      <c r="I55" s="36"/>
      <c r="J55" s="34"/>
    </row>
    <row r="56" ht="20.1" customHeight="1" spans="1:10">
      <c r="A56" s="34"/>
      <c r="B56" s="47"/>
      <c r="C56" s="62"/>
      <c r="D56" s="62"/>
      <c r="E56" s="34"/>
      <c r="F56" s="34"/>
      <c r="G56" s="41"/>
      <c r="H56" s="36"/>
      <c r="I56" s="36"/>
      <c r="J56" s="34"/>
    </row>
    <row r="57" ht="20.1" customHeight="1" spans="1:10">
      <c r="A57" s="34"/>
      <c r="B57" s="47"/>
      <c r="C57" s="62"/>
      <c r="D57" s="62"/>
      <c r="E57" s="34"/>
      <c r="F57" s="34"/>
      <c r="G57" s="41"/>
      <c r="H57" s="36"/>
      <c r="I57" s="36"/>
      <c r="J57" s="34"/>
    </row>
    <row r="58" ht="20.1" customHeight="1" spans="1:10">
      <c r="A58" s="34"/>
      <c r="B58" s="47"/>
      <c r="C58" s="62"/>
      <c r="D58" s="62"/>
      <c r="E58" s="34"/>
      <c r="F58" s="34"/>
      <c r="G58" s="41"/>
      <c r="H58" s="36"/>
      <c r="I58" s="36"/>
      <c r="J58" s="34"/>
    </row>
    <row r="59" ht="20.1" customHeight="1" spans="1:10">
      <c r="A59" s="34"/>
      <c r="B59" s="47"/>
      <c r="C59" s="62"/>
      <c r="D59" s="62"/>
      <c r="E59" s="34"/>
      <c r="F59" s="34"/>
      <c r="G59" s="41"/>
      <c r="H59" s="36"/>
      <c r="I59" s="36"/>
      <c r="J59" s="34"/>
    </row>
    <row r="60" ht="20.1" customHeight="1" spans="1:10">
      <c r="A60" s="34"/>
      <c r="B60" s="47"/>
      <c r="C60" s="62"/>
      <c r="D60" s="62"/>
      <c r="E60" s="34"/>
      <c r="F60" s="34"/>
      <c r="G60" s="41"/>
      <c r="H60" s="36"/>
      <c r="I60" s="36"/>
      <c r="J60" s="34"/>
    </row>
    <row r="61" ht="20.1" customHeight="1" spans="1:10">
      <c r="A61" s="34"/>
      <c r="B61" s="47"/>
      <c r="C61" s="62"/>
      <c r="D61" s="62"/>
      <c r="E61" s="34"/>
      <c r="F61" s="34"/>
      <c r="G61" s="47"/>
      <c r="H61" s="36"/>
      <c r="I61" s="36"/>
      <c r="J61" s="34"/>
    </row>
    <row r="62" ht="20.1" customHeight="1" spans="1:10">
      <c r="A62" s="34"/>
      <c r="B62" s="47" t="s">
        <v>62</v>
      </c>
      <c r="C62" s="40">
        <f>SUM(C6:C22)</f>
        <v>94484</v>
      </c>
      <c r="D62" s="40">
        <f>SUM(D6:D22)</f>
        <v>103778</v>
      </c>
      <c r="E62" s="56">
        <f t="shared" ref="E62:E71" si="2">IF(C62=0,"",ROUND(D62/C62*100,1))</f>
        <v>109.8</v>
      </c>
      <c r="F62" s="34"/>
      <c r="G62" s="47" t="s">
        <v>93</v>
      </c>
      <c r="H62" s="40">
        <f>SUM(H6,H10,H14,H17,H28,H34,H45,H47,H51:H53)</f>
        <v>155621</v>
      </c>
      <c r="I62" s="40">
        <f>SUM(I6,I10,I14,I17,I28,I34,I45,I47,I51:I53)</f>
        <v>165270</v>
      </c>
      <c r="J62" s="56">
        <f t="shared" ref="J62:J70" si="3">IF(H62=0,"",ROUND(I62/H62*100,1))</f>
        <v>106.2</v>
      </c>
    </row>
    <row r="63" ht="20.1" customHeight="1" spans="1:10">
      <c r="A63" s="34" t="s">
        <v>218</v>
      </c>
      <c r="B63" s="44" t="s">
        <v>219</v>
      </c>
      <c r="C63" s="40">
        <f>SUM(C64,C67,C68,C70:C71)</f>
        <v>86483</v>
      </c>
      <c r="D63" s="40">
        <f>SUM(D64,D67,D68,D70:D71)</f>
        <v>86630</v>
      </c>
      <c r="E63" s="56">
        <f t="shared" si="2"/>
        <v>100.2</v>
      </c>
      <c r="F63" s="34" t="s">
        <v>220</v>
      </c>
      <c r="G63" s="44" t="s">
        <v>221</v>
      </c>
      <c r="H63" s="40">
        <f>SUM(H64,H67:H70)</f>
        <v>25346</v>
      </c>
      <c r="I63" s="40">
        <f>SUM(I64,I67:I70)</f>
        <v>25138</v>
      </c>
      <c r="J63" s="56">
        <f t="shared" si="3"/>
        <v>99.2</v>
      </c>
    </row>
    <row r="64" ht="20.1" customHeight="1" spans="1:10">
      <c r="A64" s="34" t="s">
        <v>222</v>
      </c>
      <c r="B64" s="34" t="s">
        <v>223</v>
      </c>
      <c r="C64" s="40">
        <f t="shared" ref="C64:I64" si="4">SUM(C65:C66)</f>
        <v>16883</v>
      </c>
      <c r="D64" s="40">
        <f t="shared" si="4"/>
        <v>1984</v>
      </c>
      <c r="E64" s="56">
        <f t="shared" si="2"/>
        <v>11.8</v>
      </c>
      <c r="F64" s="34" t="s">
        <v>224</v>
      </c>
      <c r="G64" s="34" t="s">
        <v>225</v>
      </c>
      <c r="H64" s="40">
        <f t="shared" si="4"/>
        <v>75</v>
      </c>
      <c r="I64" s="40">
        <f t="shared" si="4"/>
        <v>0</v>
      </c>
      <c r="J64" s="56">
        <f t="shared" si="3"/>
        <v>0</v>
      </c>
    </row>
    <row r="65" ht="20.1" customHeight="1" spans="1:10">
      <c r="A65" s="34" t="s">
        <v>226</v>
      </c>
      <c r="B65" s="34" t="s">
        <v>227</v>
      </c>
      <c r="C65" s="62">
        <v>16883</v>
      </c>
      <c r="D65" s="62">
        <v>1984</v>
      </c>
      <c r="E65" s="56">
        <f t="shared" si="2"/>
        <v>11.8</v>
      </c>
      <c r="F65" s="34" t="s">
        <v>228</v>
      </c>
      <c r="G65" s="34" t="s">
        <v>229</v>
      </c>
      <c r="H65" s="62"/>
      <c r="I65" s="62">
        <v>0</v>
      </c>
      <c r="J65" s="56" t="str">
        <f t="shared" si="3"/>
        <v/>
      </c>
    </row>
    <row r="66" ht="20.1" customHeight="1" spans="1:10">
      <c r="A66" s="34" t="s">
        <v>230</v>
      </c>
      <c r="B66" s="34" t="s">
        <v>231</v>
      </c>
      <c r="C66" s="62"/>
      <c r="D66" s="62">
        <v>0</v>
      </c>
      <c r="E66" s="56" t="str">
        <f t="shared" si="2"/>
        <v/>
      </c>
      <c r="F66" s="34" t="s">
        <v>232</v>
      </c>
      <c r="G66" s="34" t="s">
        <v>233</v>
      </c>
      <c r="H66" s="62">
        <v>75</v>
      </c>
      <c r="I66" s="62">
        <v>0</v>
      </c>
      <c r="J66" s="56">
        <f t="shared" si="3"/>
        <v>0</v>
      </c>
    </row>
    <row r="67" ht="20.1" customHeight="1" spans="1:10">
      <c r="A67" s="34" t="s">
        <v>234</v>
      </c>
      <c r="B67" s="34" t="s">
        <v>235</v>
      </c>
      <c r="C67" s="62"/>
      <c r="D67" s="62">
        <v>9846</v>
      </c>
      <c r="E67" s="56" t="str">
        <f t="shared" si="2"/>
        <v/>
      </c>
      <c r="F67" s="34" t="s">
        <v>236</v>
      </c>
      <c r="G67" s="34" t="s">
        <v>237</v>
      </c>
      <c r="H67" s="62">
        <v>15425</v>
      </c>
      <c r="I67" s="62">
        <v>25138</v>
      </c>
      <c r="J67" s="56">
        <f t="shared" si="3"/>
        <v>163</v>
      </c>
    </row>
    <row r="68" ht="20.1" customHeight="1" spans="1:10">
      <c r="A68" s="34" t="s">
        <v>238</v>
      </c>
      <c r="B68" s="34" t="s">
        <v>239</v>
      </c>
      <c r="C68" s="62"/>
      <c r="D68" s="62"/>
      <c r="E68" s="56" t="str">
        <f t="shared" si="2"/>
        <v/>
      </c>
      <c r="F68" s="34" t="s">
        <v>240</v>
      </c>
      <c r="G68" s="34" t="s">
        <v>241</v>
      </c>
      <c r="H68" s="64">
        <v>9846</v>
      </c>
      <c r="I68" s="62">
        <v>0</v>
      </c>
      <c r="J68" s="56">
        <f t="shared" si="3"/>
        <v>0</v>
      </c>
    </row>
    <row r="69" ht="20.1" customHeight="1" spans="1:10">
      <c r="A69" s="34" t="s">
        <v>242</v>
      </c>
      <c r="B69" s="34" t="s">
        <v>243</v>
      </c>
      <c r="C69" s="62"/>
      <c r="D69" s="62">
        <v>0</v>
      </c>
      <c r="E69" s="56" t="str">
        <f t="shared" si="2"/>
        <v/>
      </c>
      <c r="F69" s="34" t="s">
        <v>244</v>
      </c>
      <c r="G69" s="48" t="s">
        <v>245</v>
      </c>
      <c r="H69" s="62"/>
      <c r="I69" s="62">
        <v>0</v>
      </c>
      <c r="J69" s="56" t="str">
        <f t="shared" si="3"/>
        <v/>
      </c>
    </row>
    <row r="70" ht="20.1" customHeight="1" spans="1:10">
      <c r="A70" s="34" t="s">
        <v>246</v>
      </c>
      <c r="B70" s="48" t="s">
        <v>247</v>
      </c>
      <c r="C70" s="62"/>
      <c r="D70" s="62">
        <v>0</v>
      </c>
      <c r="E70" s="56" t="str">
        <f t="shared" si="2"/>
        <v/>
      </c>
      <c r="F70" s="34" t="s">
        <v>248</v>
      </c>
      <c r="G70" s="48" t="s">
        <v>249</v>
      </c>
      <c r="H70" s="62"/>
      <c r="I70" s="62">
        <v>0</v>
      </c>
      <c r="J70" s="56" t="str">
        <f t="shared" si="3"/>
        <v/>
      </c>
    </row>
    <row r="71" ht="20.1" customHeight="1" spans="1:10">
      <c r="A71" s="34" t="s">
        <v>250</v>
      </c>
      <c r="B71" s="48" t="s">
        <v>251</v>
      </c>
      <c r="C71" s="64">
        <v>69600</v>
      </c>
      <c r="D71" s="62">
        <v>74800</v>
      </c>
      <c r="E71" s="56">
        <f t="shared" si="2"/>
        <v>107.5</v>
      </c>
      <c r="F71" s="34"/>
      <c r="G71" s="48"/>
      <c r="H71" s="62"/>
      <c r="I71" s="62"/>
      <c r="J71" s="34"/>
    </row>
    <row r="72" ht="20.1" customHeight="1" spans="1:10">
      <c r="A72" s="34"/>
      <c r="B72" s="48"/>
      <c r="C72" s="36"/>
      <c r="D72" s="36"/>
      <c r="E72" s="34"/>
      <c r="F72" s="34"/>
      <c r="G72" s="48"/>
      <c r="H72" s="62"/>
      <c r="I72" s="62"/>
      <c r="J72" s="34"/>
    </row>
    <row r="73" ht="20.1" customHeight="1" spans="1:10">
      <c r="A73" s="34"/>
      <c r="B73" s="47" t="s">
        <v>252</v>
      </c>
      <c r="C73" s="40">
        <f t="shared" ref="C73:I73" si="5">SUM(C62:C63)</f>
        <v>180967</v>
      </c>
      <c r="D73" s="40">
        <f t="shared" si="5"/>
        <v>190408</v>
      </c>
      <c r="E73" s="56">
        <f>IF(C73=0,"",ROUND(D73/C73*100,1))</f>
        <v>105.2</v>
      </c>
      <c r="F73" s="34"/>
      <c r="G73" s="47" t="s">
        <v>253</v>
      </c>
      <c r="H73" s="40">
        <f t="shared" si="5"/>
        <v>180967</v>
      </c>
      <c r="I73" s="40">
        <f t="shared" si="5"/>
        <v>190408</v>
      </c>
      <c r="J73" s="56">
        <f>IF(H73=0,"",ROUND(I73/H73*100,1))</f>
        <v>105.2</v>
      </c>
    </row>
    <row r="74" ht="20.1" customHeight="1"/>
    <row r="75" spans="2:9">
      <c r="B75" s="38" t="str">
        <f>IF(C70=0,"","此处不是市县所用科目")</f>
        <v/>
      </c>
      <c r="C75" s="38" t="str">
        <f>IF(D70=0,"","此处不是市县所用科目")</f>
        <v/>
      </c>
      <c r="D75" s="38" t="str">
        <f>IF(H70=0,"","此处不是市县所用科目")</f>
        <v/>
      </c>
      <c r="E75" s="38" t="str">
        <f>IF(I70=0,"","此处不是市县所用科目")</f>
        <v/>
      </c>
      <c r="G75" s="38" t="str">
        <f>IF(D67=H68,"","上年执行数年终结余和预算数上年结余不等")</f>
        <v/>
      </c>
      <c r="H75" s="38" t="str">
        <f>IF(C73=H73,"","上年执行数收支不等")</f>
        <v/>
      </c>
      <c r="I75" s="38" t="str">
        <f>IF(D73=I73,"","预算数收支不等")</f>
        <v/>
      </c>
    </row>
  </sheetData>
  <mergeCells count="3">
    <mergeCell ref="B2:J2"/>
    <mergeCell ref="A4:E4"/>
    <mergeCell ref="F4:J4"/>
  </mergeCells>
  <printOptions horizontalCentered="1"/>
  <pageMargins left="0.47244094488189" right="0.47244094488189" top="0.393700787401575" bottom="0.275590551181102" header="0.118110236220472" footer="0.118110236220472"/>
  <pageSetup paperSize="9" scale="65"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3"/>
  <sheetViews>
    <sheetView showGridLines="0" showZeros="0" zoomScale="85" zoomScaleNormal="85" zoomScaleSheetLayoutView="60" workbookViewId="0">
      <pane ySplit="5" topLeftCell="A245" activePane="bottomLeft" state="frozen"/>
      <selection/>
      <selection pane="bottomLeft" activeCell="E273" sqref="E273"/>
    </sheetView>
  </sheetViews>
  <sheetFormatPr defaultColWidth="9" defaultRowHeight="18.75"/>
  <cols>
    <col min="1" max="1" width="10.7" style="29"/>
    <col min="2" max="2" width="41.8" style="29"/>
    <col min="3" max="4" width="13.7" style="29" customWidth="1"/>
    <col min="5" max="5" width="65.2" style="29"/>
    <col min="6" max="6" width="15.6" style="29" customWidth="1"/>
    <col min="7" max="16384" width="9" style="29"/>
  </cols>
  <sheetData>
    <row r="1" spans="2:2">
      <c r="B1" s="30" t="s">
        <v>254</v>
      </c>
    </row>
    <row r="2" s="27" customFormat="1" ht="18" customHeight="1" spans="2:6">
      <c r="B2" s="31" t="s">
        <v>255</v>
      </c>
      <c r="C2" s="31"/>
      <c r="D2" s="31"/>
      <c r="E2" s="31"/>
      <c r="F2" s="31"/>
    </row>
    <row r="3" ht="14.25" customHeight="1" spans="6:6">
      <c r="F3" s="32" t="s">
        <v>36</v>
      </c>
    </row>
    <row r="4" ht="31.5" customHeight="1" spans="1:6">
      <c r="A4" s="33" t="s">
        <v>97</v>
      </c>
      <c r="B4" s="33"/>
      <c r="C4" s="33"/>
      <c r="D4" s="33" t="s">
        <v>98</v>
      </c>
      <c r="E4" s="33"/>
      <c r="F4" s="33"/>
    </row>
    <row r="5" ht="19.5" customHeight="1" spans="1:8">
      <c r="A5" s="33" t="s">
        <v>99</v>
      </c>
      <c r="B5" s="33" t="s">
        <v>37</v>
      </c>
      <c r="C5" s="33" t="s">
        <v>16</v>
      </c>
      <c r="D5" s="33" t="s">
        <v>99</v>
      </c>
      <c r="E5" s="33" t="s">
        <v>37</v>
      </c>
      <c r="F5" s="33" t="s">
        <v>16</v>
      </c>
      <c r="G5" s="28" t="s">
        <v>256</v>
      </c>
      <c r="H5" s="28" t="s">
        <v>257</v>
      </c>
    </row>
    <row r="6" ht="20.1" customHeight="1" spans="1:8">
      <c r="A6" s="34" t="s">
        <v>102</v>
      </c>
      <c r="B6" s="35" t="s">
        <v>42</v>
      </c>
      <c r="C6" s="36"/>
      <c r="D6" s="34" t="s">
        <v>103</v>
      </c>
      <c r="E6" s="35" t="s">
        <v>69</v>
      </c>
      <c r="F6" s="37">
        <f>SUM(F7,F13,F19)</f>
        <v>0</v>
      </c>
      <c r="G6" s="38" t="str">
        <f>IF(C6=[1]表八!D6,"","表九不等于表八该项收入数")</f>
        <v/>
      </c>
      <c r="H6" s="38" t="str">
        <f>IF(F6=[1]表八!I6,"","表九不等于表八此项支出数")</f>
        <v/>
      </c>
    </row>
    <row r="7" ht="20.1" customHeight="1" spans="1:8">
      <c r="A7" s="34" t="s">
        <v>104</v>
      </c>
      <c r="B7" s="35" t="s">
        <v>105</v>
      </c>
      <c r="C7" s="36"/>
      <c r="D7" s="34" t="s">
        <v>106</v>
      </c>
      <c r="E7" s="39" t="s">
        <v>107</v>
      </c>
      <c r="F7" s="40">
        <f>SUM(F8:F12)</f>
        <v>0</v>
      </c>
      <c r="G7" s="38" t="str">
        <f>IF(C7=[1]表八!D7,"","表九不等于表八该项收入数")</f>
        <v/>
      </c>
      <c r="H7" s="38" t="str">
        <f>IF(F7=[1]表八!I7,"","表九不等于表八此项支出数")</f>
        <v/>
      </c>
    </row>
    <row r="8" ht="20.1" customHeight="1" spans="1:7">
      <c r="A8" s="34" t="s">
        <v>108</v>
      </c>
      <c r="B8" s="35" t="s">
        <v>44</v>
      </c>
      <c r="C8" s="36"/>
      <c r="D8" s="34" t="s">
        <v>258</v>
      </c>
      <c r="E8" s="41" t="s">
        <v>259</v>
      </c>
      <c r="F8" s="36"/>
      <c r="G8" s="38" t="str">
        <f>IF(C8=[1]表八!D8,"","表九不等于表八该项收入数")</f>
        <v/>
      </c>
    </row>
    <row r="9" ht="20.1" customHeight="1" spans="1:7">
      <c r="A9" s="34" t="s">
        <v>111</v>
      </c>
      <c r="B9" s="35" t="s">
        <v>112</v>
      </c>
      <c r="C9" s="36"/>
      <c r="D9" s="34" t="s">
        <v>260</v>
      </c>
      <c r="E9" s="41" t="s">
        <v>261</v>
      </c>
      <c r="F9" s="36"/>
      <c r="G9" s="38" t="str">
        <f>IF(C9=[1]表八!D9,"","表九不等于表八该项收入数")</f>
        <v/>
      </c>
    </row>
    <row r="10" ht="20.1" customHeight="1" spans="1:7">
      <c r="A10" s="34" t="s">
        <v>115</v>
      </c>
      <c r="B10" s="35" t="s">
        <v>116</v>
      </c>
      <c r="C10" s="36">
        <v>2070</v>
      </c>
      <c r="D10" s="34" t="s">
        <v>262</v>
      </c>
      <c r="E10" s="41" t="s">
        <v>263</v>
      </c>
      <c r="F10" s="36"/>
      <c r="G10" s="38" t="str">
        <f>IF(C10=[1]表八!D10,"","表九不等于表八该项收入数")</f>
        <v/>
      </c>
    </row>
    <row r="11" ht="20.1" customHeight="1" spans="1:7">
      <c r="A11" s="34" t="s">
        <v>118</v>
      </c>
      <c r="B11" s="35" t="s">
        <v>119</v>
      </c>
      <c r="C11" s="36">
        <v>710</v>
      </c>
      <c r="D11" s="34" t="s">
        <v>264</v>
      </c>
      <c r="E11" s="41" t="s">
        <v>265</v>
      </c>
      <c r="F11" s="36"/>
      <c r="G11" s="38" t="str">
        <f>IF(C11=[1]表八!D11,"","表九不等于表八该项收入数")</f>
        <v/>
      </c>
    </row>
    <row r="12" ht="20.1" customHeight="1" spans="1:7">
      <c r="A12" s="34" t="s">
        <v>121</v>
      </c>
      <c r="B12" s="35" t="s">
        <v>122</v>
      </c>
      <c r="C12" s="40">
        <f>SUM(C13:C17)</f>
        <v>97698</v>
      </c>
      <c r="D12" s="34" t="s">
        <v>266</v>
      </c>
      <c r="E12" s="41" t="s">
        <v>267</v>
      </c>
      <c r="F12" s="36"/>
      <c r="G12" s="38" t="str">
        <f>IF(C12=[1]表八!D12,"","表九不等于表八该项收入数")</f>
        <v/>
      </c>
    </row>
    <row r="13" ht="20.1" customHeight="1" spans="1:8">
      <c r="A13" s="34" t="s">
        <v>268</v>
      </c>
      <c r="B13" s="34" t="s">
        <v>269</v>
      </c>
      <c r="C13" s="36">
        <v>97698</v>
      </c>
      <c r="D13" s="34" t="s">
        <v>109</v>
      </c>
      <c r="E13" s="39" t="s">
        <v>110</v>
      </c>
      <c r="F13" s="40">
        <f>SUM(F14:F18)</f>
        <v>0</v>
      </c>
      <c r="H13" s="38" t="str">
        <f>IF(F13=[1]表八!I8,"","表九不等于表八此项支出数")</f>
        <v/>
      </c>
    </row>
    <row r="14" ht="20.1" customHeight="1" spans="1:6">
      <c r="A14" s="34" t="s">
        <v>270</v>
      </c>
      <c r="B14" s="34" t="s">
        <v>271</v>
      </c>
      <c r="C14" s="36"/>
      <c r="D14" s="34" t="s">
        <v>272</v>
      </c>
      <c r="E14" s="39" t="s">
        <v>273</v>
      </c>
      <c r="F14" s="36"/>
    </row>
    <row r="15" ht="20.1" customHeight="1" spans="1:6">
      <c r="A15" s="34" t="s">
        <v>274</v>
      </c>
      <c r="B15" s="34" t="s">
        <v>275</v>
      </c>
      <c r="C15" s="36"/>
      <c r="D15" s="34" t="s">
        <v>276</v>
      </c>
      <c r="E15" s="39" t="s">
        <v>277</v>
      </c>
      <c r="F15" s="36"/>
    </row>
    <row r="16" ht="20.1" customHeight="1" spans="1:6">
      <c r="A16" s="34" t="s">
        <v>278</v>
      </c>
      <c r="B16" s="34" t="s">
        <v>279</v>
      </c>
      <c r="C16" s="36"/>
      <c r="D16" s="34" t="s">
        <v>280</v>
      </c>
      <c r="E16" s="39" t="s">
        <v>281</v>
      </c>
      <c r="F16" s="36"/>
    </row>
    <row r="17" ht="20.1" customHeight="1" spans="1:6">
      <c r="A17" s="34" t="s">
        <v>282</v>
      </c>
      <c r="B17" s="34" t="s">
        <v>283</v>
      </c>
      <c r="C17" s="36"/>
      <c r="D17" s="34" t="s">
        <v>284</v>
      </c>
      <c r="E17" s="39" t="s">
        <v>285</v>
      </c>
      <c r="F17" s="36"/>
    </row>
    <row r="18" ht="20.1" customHeight="1" spans="1:7">
      <c r="A18" s="34" t="s">
        <v>125</v>
      </c>
      <c r="B18" s="35" t="s">
        <v>126</v>
      </c>
      <c r="C18" s="36"/>
      <c r="D18" s="34" t="s">
        <v>286</v>
      </c>
      <c r="E18" s="39" t="s">
        <v>287</v>
      </c>
      <c r="F18" s="36"/>
      <c r="G18" s="38" t="str">
        <f>IF(C18=[1]表八!D13,"","表九不等于表八该项收入数")</f>
        <v/>
      </c>
    </row>
    <row r="19" ht="20.1" customHeight="1" spans="1:8">
      <c r="A19" s="34" t="s">
        <v>129</v>
      </c>
      <c r="B19" s="35" t="s">
        <v>130</v>
      </c>
      <c r="C19" s="40">
        <f>SUM(C20:C21)</f>
        <v>0</v>
      </c>
      <c r="D19" s="34" t="s">
        <v>113</v>
      </c>
      <c r="E19" s="39" t="s">
        <v>114</v>
      </c>
      <c r="F19" s="40">
        <f>SUM(F20:F21)</f>
        <v>0</v>
      </c>
      <c r="G19" s="38" t="str">
        <f>IF(C19=[1]表八!D14,"","表九不等于表八该项收入数")</f>
        <v/>
      </c>
      <c r="H19" s="38" t="str">
        <f>IF(F19=[1]表八!I9,"","表九不等于表八此项支出数")</f>
        <v/>
      </c>
    </row>
    <row r="20" ht="20.1" customHeight="1" spans="1:6">
      <c r="A20" s="34" t="s">
        <v>288</v>
      </c>
      <c r="B20" s="34" t="s">
        <v>289</v>
      </c>
      <c r="C20" s="36"/>
      <c r="D20" s="34" t="s">
        <v>290</v>
      </c>
      <c r="E20" s="42" t="s">
        <v>291</v>
      </c>
      <c r="F20" s="36"/>
    </row>
    <row r="21" ht="20.1" customHeight="1" spans="1:6">
      <c r="A21" s="34" t="s">
        <v>292</v>
      </c>
      <c r="B21" s="34" t="s">
        <v>293</v>
      </c>
      <c r="C21" s="36"/>
      <c r="D21" s="34" t="s">
        <v>294</v>
      </c>
      <c r="E21" s="42" t="s">
        <v>295</v>
      </c>
      <c r="F21" s="36"/>
    </row>
    <row r="22" ht="20.1" customHeight="1" spans="1:8">
      <c r="A22" s="34" t="s">
        <v>133</v>
      </c>
      <c r="B22" s="35" t="s">
        <v>134</v>
      </c>
      <c r="C22" s="36">
        <v>3000</v>
      </c>
      <c r="D22" s="34" t="s">
        <v>117</v>
      </c>
      <c r="E22" s="35" t="s">
        <v>72</v>
      </c>
      <c r="F22" s="40">
        <f>SUM(F23,F27,F31)</f>
        <v>50</v>
      </c>
      <c r="G22" s="38" t="str">
        <f>IF(C22=[1]表八!D15,"","表九不等于表八该项收入数")</f>
        <v/>
      </c>
      <c r="H22" s="38" t="str">
        <f>IF(F22=[1]表八!I10,"","表九不等于表八此项支出数")</f>
        <v/>
      </c>
    </row>
    <row r="23" ht="20.1" customHeight="1" spans="1:8">
      <c r="A23" s="34" t="s">
        <v>137</v>
      </c>
      <c r="B23" s="35" t="s">
        <v>138</v>
      </c>
      <c r="C23" s="36"/>
      <c r="D23" s="34" t="s">
        <v>120</v>
      </c>
      <c r="E23" s="41" t="s">
        <v>73</v>
      </c>
      <c r="F23" s="40">
        <f>SUM(F24:F26)</f>
        <v>50</v>
      </c>
      <c r="G23" s="38" t="str">
        <f>IF(C23=[1]表八!D16,"","表九不等于表八该项收入数")</f>
        <v/>
      </c>
      <c r="H23" s="38" t="str">
        <f>IF(F23=[1]表八!I11,"","表九不等于表八此项支出数")</f>
        <v/>
      </c>
    </row>
    <row r="24" ht="20.1" customHeight="1" spans="1:7">
      <c r="A24" s="34" t="s">
        <v>141</v>
      </c>
      <c r="B24" s="35" t="s">
        <v>142</v>
      </c>
      <c r="C24" s="36"/>
      <c r="D24" s="34" t="s">
        <v>296</v>
      </c>
      <c r="E24" s="41" t="s">
        <v>297</v>
      </c>
      <c r="F24" s="36">
        <v>50</v>
      </c>
      <c r="G24" s="38" t="str">
        <f>IF(C24=[1]表八!D17,"","表九不等于表八该项收入数")</f>
        <v/>
      </c>
    </row>
    <row r="25" ht="20.1" customHeight="1" spans="1:7">
      <c r="A25" s="34" t="s">
        <v>144</v>
      </c>
      <c r="B25" s="35" t="s">
        <v>145</v>
      </c>
      <c r="C25" s="36"/>
      <c r="D25" s="34" t="s">
        <v>298</v>
      </c>
      <c r="E25" s="41" t="s">
        <v>299</v>
      </c>
      <c r="F25" s="36"/>
      <c r="G25" s="38" t="str">
        <f>IF(C25=[1]表八!D18,"","表九不等于表八该项收入数")</f>
        <v/>
      </c>
    </row>
    <row r="26" ht="20.1" customHeight="1" spans="1:7">
      <c r="A26" s="34" t="s">
        <v>148</v>
      </c>
      <c r="B26" s="35" t="s">
        <v>149</v>
      </c>
      <c r="C26" s="36">
        <v>300</v>
      </c>
      <c r="D26" s="34" t="s">
        <v>300</v>
      </c>
      <c r="E26" s="41" t="s">
        <v>301</v>
      </c>
      <c r="F26" s="36"/>
      <c r="G26" s="38" t="str">
        <f>IF(C26=[1]表八!D19,"","表九不等于表八该项收入数")</f>
        <v/>
      </c>
    </row>
    <row r="27" ht="20.1" customHeight="1" spans="1:8">
      <c r="A27" s="34" t="s">
        <v>152</v>
      </c>
      <c r="B27" s="35" t="s">
        <v>153</v>
      </c>
      <c r="C27" s="40">
        <f>SUM(C28:C32)</f>
        <v>0</v>
      </c>
      <c r="D27" s="34" t="s">
        <v>123</v>
      </c>
      <c r="E27" s="41" t="s">
        <v>124</v>
      </c>
      <c r="F27" s="40">
        <f>SUM(F28:F30)</f>
        <v>0</v>
      </c>
      <c r="G27" s="38" t="str">
        <f>IF(C27=[1]表八!D20,"","表九不等于表八该项收入数")</f>
        <v/>
      </c>
      <c r="H27" s="38" t="str">
        <f>IF(F27=[1]表八!I12,"","表九不等于表八此项支出数")</f>
        <v/>
      </c>
    </row>
    <row r="28" ht="20.1" customHeight="1" spans="1:6">
      <c r="A28" s="34" t="s">
        <v>302</v>
      </c>
      <c r="B28" s="34" t="s">
        <v>303</v>
      </c>
      <c r="C28" s="36"/>
      <c r="D28" s="34" t="s">
        <v>304</v>
      </c>
      <c r="E28" s="41" t="s">
        <v>297</v>
      </c>
      <c r="F28" s="36"/>
    </row>
    <row r="29" ht="20.1" customHeight="1" spans="1:6">
      <c r="A29" s="34" t="s">
        <v>305</v>
      </c>
      <c r="B29" s="34" t="s">
        <v>306</v>
      </c>
      <c r="C29" s="36"/>
      <c r="D29" s="34" t="s">
        <v>307</v>
      </c>
      <c r="E29" s="41" t="s">
        <v>299</v>
      </c>
      <c r="F29" s="36"/>
    </row>
    <row r="30" ht="20.1" customHeight="1" spans="1:6">
      <c r="A30" s="34" t="s">
        <v>308</v>
      </c>
      <c r="B30" s="34" t="s">
        <v>309</v>
      </c>
      <c r="C30" s="36"/>
      <c r="D30" s="34" t="s">
        <v>310</v>
      </c>
      <c r="E30" s="43" t="s">
        <v>311</v>
      </c>
      <c r="F30" s="36"/>
    </row>
    <row r="31" ht="20.1" customHeight="1" spans="1:8">
      <c r="A31" s="34" t="s">
        <v>312</v>
      </c>
      <c r="B31" s="34" t="s">
        <v>313</v>
      </c>
      <c r="C31" s="36"/>
      <c r="D31" s="34" t="s">
        <v>127</v>
      </c>
      <c r="E31" s="39" t="s">
        <v>128</v>
      </c>
      <c r="F31" s="40">
        <f>SUM(F32:F33)</f>
        <v>0</v>
      </c>
      <c r="H31" s="38" t="str">
        <f>IF(F31=[1]表八!I13,"","表九不等于表八此项支出数")</f>
        <v/>
      </c>
    </row>
    <row r="32" ht="20.1" customHeight="1" spans="1:6">
      <c r="A32" s="34" t="s">
        <v>314</v>
      </c>
      <c r="B32" s="34" t="s">
        <v>315</v>
      </c>
      <c r="C32" s="36"/>
      <c r="D32" s="34" t="s">
        <v>316</v>
      </c>
      <c r="E32" s="42" t="s">
        <v>299</v>
      </c>
      <c r="F32" s="36"/>
    </row>
    <row r="33" ht="20.1" customHeight="1" spans="1:7">
      <c r="A33" s="34" t="s">
        <v>155</v>
      </c>
      <c r="B33" s="35" t="s">
        <v>156</v>
      </c>
      <c r="C33" s="36"/>
      <c r="D33" s="34" t="s">
        <v>317</v>
      </c>
      <c r="E33" s="42" t="s">
        <v>318</v>
      </c>
      <c r="F33" s="36"/>
      <c r="G33" s="38" t="str">
        <f>IF(C33=[1]表八!D21,"","表九不等于表八该项收入数")</f>
        <v/>
      </c>
    </row>
    <row r="34" ht="20.1" customHeight="1" spans="1:8">
      <c r="A34" s="34" t="s">
        <v>158</v>
      </c>
      <c r="B34" s="34" t="s">
        <v>159</v>
      </c>
      <c r="C34" s="36"/>
      <c r="D34" s="34" t="s">
        <v>131</v>
      </c>
      <c r="E34" s="35" t="s">
        <v>132</v>
      </c>
      <c r="F34" s="40">
        <f>SUM(F35,F40)</f>
        <v>0</v>
      </c>
      <c r="G34" s="38" t="str">
        <f>IF(C34=[1]表八!D22,"","表九不等于表八该项收入数")</f>
        <v/>
      </c>
      <c r="H34" s="38" t="str">
        <f>IF(F34=[1]表八!I14,"","表九不等于表八此项支出数")</f>
        <v/>
      </c>
    </row>
    <row r="35" ht="20.1" customHeight="1" spans="1:8">
      <c r="A35" s="34"/>
      <c r="B35" s="34"/>
      <c r="C35" s="36"/>
      <c r="D35" s="34" t="s">
        <v>135</v>
      </c>
      <c r="E35" s="35" t="s">
        <v>136</v>
      </c>
      <c r="F35" s="40">
        <f>SUM(F36:F39)</f>
        <v>0</v>
      </c>
      <c r="H35" s="38" t="str">
        <f>IF(F35=[1]表八!I15,"","表九不等于表八此项支出数")</f>
        <v/>
      </c>
    </row>
    <row r="36" ht="20.1" customHeight="1" spans="1:6">
      <c r="A36" s="34"/>
      <c r="B36" s="34"/>
      <c r="C36" s="36"/>
      <c r="D36" s="34" t="s">
        <v>319</v>
      </c>
      <c r="E36" s="35" t="s">
        <v>320</v>
      </c>
      <c r="F36" s="36"/>
    </row>
    <row r="37" ht="20.1" customHeight="1" spans="1:6">
      <c r="A37" s="34"/>
      <c r="B37" s="34"/>
      <c r="C37" s="36"/>
      <c r="D37" s="34" t="s">
        <v>321</v>
      </c>
      <c r="E37" s="35" t="s">
        <v>322</v>
      </c>
      <c r="F37" s="36"/>
    </row>
    <row r="38" ht="20.1" customHeight="1" spans="1:6">
      <c r="A38" s="34"/>
      <c r="B38" s="34"/>
      <c r="C38" s="36"/>
      <c r="D38" s="34" t="s">
        <v>323</v>
      </c>
      <c r="E38" s="35" t="s">
        <v>324</v>
      </c>
      <c r="F38" s="36"/>
    </row>
    <row r="39" ht="20.1" customHeight="1" spans="1:6">
      <c r="A39" s="34"/>
      <c r="B39" s="34"/>
      <c r="C39" s="36"/>
      <c r="D39" s="34" t="s">
        <v>325</v>
      </c>
      <c r="E39" s="35" t="s">
        <v>326</v>
      </c>
      <c r="F39" s="36"/>
    </row>
    <row r="40" ht="20.1" customHeight="1" spans="1:8">
      <c r="A40" s="34"/>
      <c r="B40" s="34"/>
      <c r="C40" s="36"/>
      <c r="D40" s="34" t="s">
        <v>139</v>
      </c>
      <c r="E40" s="35" t="s">
        <v>140</v>
      </c>
      <c r="F40" s="40">
        <f>SUM(F41:F44)</f>
        <v>0</v>
      </c>
      <c r="H40" s="38" t="str">
        <f>IF(F40=[1]表八!I16,"","表九不等于表八此项支出数")</f>
        <v/>
      </c>
    </row>
    <row r="41" ht="20.1" customHeight="1" spans="1:6">
      <c r="A41" s="34"/>
      <c r="B41" s="34"/>
      <c r="C41" s="36"/>
      <c r="D41" s="34" t="s">
        <v>327</v>
      </c>
      <c r="E41" s="35" t="s">
        <v>328</v>
      </c>
      <c r="F41" s="36"/>
    </row>
    <row r="42" ht="20.1" customHeight="1" spans="1:6">
      <c r="A42" s="34"/>
      <c r="B42" s="34"/>
      <c r="C42" s="36"/>
      <c r="D42" s="34" t="s">
        <v>329</v>
      </c>
      <c r="E42" s="35" t="s">
        <v>330</v>
      </c>
      <c r="F42" s="36"/>
    </row>
    <row r="43" ht="20.1" customHeight="1" spans="1:6">
      <c r="A43" s="34"/>
      <c r="B43" s="41"/>
      <c r="C43" s="36"/>
      <c r="D43" s="34" t="s">
        <v>331</v>
      </c>
      <c r="E43" s="35" t="s">
        <v>332</v>
      </c>
      <c r="F43" s="36"/>
    </row>
    <row r="44" ht="20.1" customHeight="1" spans="1:6">
      <c r="A44" s="34"/>
      <c r="B44" s="41"/>
      <c r="C44" s="36"/>
      <c r="D44" s="34" t="s">
        <v>333</v>
      </c>
      <c r="E44" s="35" t="s">
        <v>334</v>
      </c>
      <c r="F44" s="36"/>
    </row>
    <row r="45" ht="20.1" customHeight="1" spans="1:8">
      <c r="A45" s="34"/>
      <c r="B45" s="41"/>
      <c r="C45" s="36"/>
      <c r="D45" s="34" t="s">
        <v>143</v>
      </c>
      <c r="E45" s="35" t="s">
        <v>75</v>
      </c>
      <c r="F45" s="40">
        <f>SUM(F46,F59,F63,F64,F70,F74,F78,F82,F88,F91)</f>
        <v>80404</v>
      </c>
      <c r="H45" s="38" t="str">
        <f>IF(F45=[1]表八!I17,"","表九不等于表八此项支出数")</f>
        <v/>
      </c>
    </row>
    <row r="46" s="28" customFormat="1" ht="20.1" customHeight="1" spans="1:9">
      <c r="A46" s="44"/>
      <c r="B46" s="41"/>
      <c r="C46" s="36"/>
      <c r="D46" s="34" t="s">
        <v>146</v>
      </c>
      <c r="E46" s="35" t="s">
        <v>147</v>
      </c>
      <c r="F46" s="40">
        <f>SUM(F47:F58)</f>
        <v>74324</v>
      </c>
      <c r="H46" s="38" t="str">
        <f>IF(F46=[1]表八!I18,"","表九不等于表八此项支出数")</f>
        <v/>
      </c>
      <c r="I46" s="29"/>
    </row>
    <row r="47" ht="20.1" customHeight="1" spans="1:6">
      <c r="A47" s="34"/>
      <c r="B47" s="41"/>
      <c r="C47" s="36"/>
      <c r="D47" s="34" t="s">
        <v>335</v>
      </c>
      <c r="E47" s="43" t="s">
        <v>336</v>
      </c>
      <c r="F47" s="36">
        <v>21500</v>
      </c>
    </row>
    <row r="48" ht="20.1" customHeight="1" spans="1:6">
      <c r="A48" s="34"/>
      <c r="B48" s="41"/>
      <c r="C48" s="36"/>
      <c r="D48" s="34" t="s">
        <v>337</v>
      </c>
      <c r="E48" s="43" t="s">
        <v>338</v>
      </c>
      <c r="F48" s="36"/>
    </row>
    <row r="49" ht="20.1" customHeight="1" spans="1:6">
      <c r="A49" s="34"/>
      <c r="B49" s="41"/>
      <c r="C49" s="36"/>
      <c r="D49" s="34" t="s">
        <v>339</v>
      </c>
      <c r="E49" s="43" t="s">
        <v>340</v>
      </c>
      <c r="F49" s="36">
        <v>44029</v>
      </c>
    </row>
    <row r="50" ht="20.1" customHeight="1" spans="1:6">
      <c r="A50" s="34"/>
      <c r="B50" s="41"/>
      <c r="C50" s="36"/>
      <c r="D50" s="34" t="s">
        <v>341</v>
      </c>
      <c r="E50" s="43" t="s">
        <v>342</v>
      </c>
      <c r="F50" s="36">
        <v>1267</v>
      </c>
    </row>
    <row r="51" ht="20.1" customHeight="1" spans="1:6">
      <c r="A51" s="34"/>
      <c r="B51" s="41"/>
      <c r="C51" s="36"/>
      <c r="D51" s="34" t="s">
        <v>343</v>
      </c>
      <c r="E51" s="43" t="s">
        <v>344</v>
      </c>
      <c r="F51" s="36">
        <v>4100</v>
      </c>
    </row>
    <row r="52" ht="20.1" customHeight="1" spans="1:6">
      <c r="A52" s="34"/>
      <c r="B52" s="41"/>
      <c r="C52" s="36"/>
      <c r="D52" s="34" t="s">
        <v>345</v>
      </c>
      <c r="E52" s="43" t="s">
        <v>346</v>
      </c>
      <c r="F52" s="36"/>
    </row>
    <row r="53" ht="20.1" customHeight="1" spans="1:6">
      <c r="A53" s="34"/>
      <c r="B53" s="41"/>
      <c r="C53" s="36"/>
      <c r="D53" s="34" t="s">
        <v>347</v>
      </c>
      <c r="E53" s="43" t="s">
        <v>348</v>
      </c>
      <c r="F53" s="36"/>
    </row>
    <row r="54" ht="20.1" customHeight="1" spans="1:6">
      <c r="A54" s="34"/>
      <c r="B54" s="41"/>
      <c r="C54" s="36"/>
      <c r="D54" s="34" t="s">
        <v>349</v>
      </c>
      <c r="E54" s="43" t="s">
        <v>350</v>
      </c>
      <c r="F54" s="36"/>
    </row>
    <row r="55" ht="20.1" customHeight="1" spans="1:6">
      <c r="A55" s="34"/>
      <c r="B55" s="35"/>
      <c r="C55" s="36"/>
      <c r="D55" s="34" t="s">
        <v>351</v>
      </c>
      <c r="E55" s="43" t="s">
        <v>352</v>
      </c>
      <c r="F55" s="36"/>
    </row>
    <row r="56" ht="20.1" customHeight="1" spans="1:6">
      <c r="A56" s="34"/>
      <c r="B56" s="35"/>
      <c r="C56" s="36"/>
      <c r="D56" s="34" t="s">
        <v>353</v>
      </c>
      <c r="E56" s="43" t="s">
        <v>354</v>
      </c>
      <c r="F56" s="36">
        <v>2931</v>
      </c>
    </row>
    <row r="57" ht="20.1" customHeight="1" spans="1:6">
      <c r="A57" s="34"/>
      <c r="B57" s="35"/>
      <c r="C57" s="36"/>
      <c r="D57" s="34" t="s">
        <v>355</v>
      </c>
      <c r="E57" s="43" t="s">
        <v>356</v>
      </c>
      <c r="F57" s="36"/>
    </row>
    <row r="58" ht="20.1" customHeight="1" spans="1:6">
      <c r="A58" s="34"/>
      <c r="B58" s="35"/>
      <c r="C58" s="36"/>
      <c r="D58" s="34" t="s">
        <v>357</v>
      </c>
      <c r="E58" s="43" t="s">
        <v>358</v>
      </c>
      <c r="F58" s="36">
        <v>497</v>
      </c>
    </row>
    <row r="59" ht="20.1" customHeight="1" spans="1:8">
      <c r="A59" s="34"/>
      <c r="B59" s="35"/>
      <c r="C59" s="36"/>
      <c r="D59" s="34" t="s">
        <v>150</v>
      </c>
      <c r="E59" s="35" t="s">
        <v>151</v>
      </c>
      <c r="F59" s="40">
        <f>SUM(F60:F62)</f>
        <v>2070</v>
      </c>
      <c r="H59" s="38" t="str">
        <f>IF(F59=[1]表八!I19,"","表九不等于表八此项支出数")</f>
        <v/>
      </c>
    </row>
    <row r="60" ht="20.1" customHeight="1" spans="1:6">
      <c r="A60" s="34"/>
      <c r="B60" s="35"/>
      <c r="C60" s="36"/>
      <c r="D60" s="34" t="s">
        <v>359</v>
      </c>
      <c r="E60" s="43" t="s">
        <v>336</v>
      </c>
      <c r="F60" s="36">
        <v>2070</v>
      </c>
    </row>
    <row r="61" ht="20.1" customHeight="1" spans="1:6">
      <c r="A61" s="34"/>
      <c r="B61" s="35"/>
      <c r="C61" s="36"/>
      <c r="D61" s="34" t="s">
        <v>360</v>
      </c>
      <c r="E61" s="43" t="s">
        <v>338</v>
      </c>
      <c r="F61" s="36"/>
    </row>
    <row r="62" ht="20.1" customHeight="1" spans="1:6">
      <c r="A62" s="34"/>
      <c r="B62" s="35"/>
      <c r="C62" s="36"/>
      <c r="D62" s="34" t="s">
        <v>361</v>
      </c>
      <c r="E62" s="43" t="s">
        <v>362</v>
      </c>
      <c r="F62" s="36"/>
    </row>
    <row r="63" ht="20.1" customHeight="1" spans="1:8">
      <c r="A63" s="34"/>
      <c r="B63" s="35"/>
      <c r="C63" s="36"/>
      <c r="D63" s="34" t="s">
        <v>154</v>
      </c>
      <c r="E63" s="35" t="s">
        <v>78</v>
      </c>
      <c r="F63" s="36">
        <v>710</v>
      </c>
      <c r="H63" s="38" t="str">
        <f>IF(F63=[1]表八!I20,"","表九不等于表八此项支出数")</f>
        <v/>
      </c>
    </row>
    <row r="64" ht="20.1" customHeight="1" spans="1:8">
      <c r="A64" s="34"/>
      <c r="B64" s="35"/>
      <c r="C64" s="36"/>
      <c r="D64" s="34" t="s">
        <v>157</v>
      </c>
      <c r="E64" s="35" t="s">
        <v>79</v>
      </c>
      <c r="F64" s="40">
        <f>SUM(F65:F69)</f>
        <v>3000</v>
      </c>
      <c r="H64" s="38" t="str">
        <f>IF(F64=[1]表八!I21,"","表九不等于表八此项支出数")</f>
        <v/>
      </c>
    </row>
    <row r="65" ht="20.1" customHeight="1" spans="1:6">
      <c r="A65" s="34"/>
      <c r="B65" s="35"/>
      <c r="C65" s="36"/>
      <c r="D65" s="34" t="s">
        <v>363</v>
      </c>
      <c r="E65" s="43" t="s">
        <v>364</v>
      </c>
      <c r="F65" s="36">
        <v>2660</v>
      </c>
    </row>
    <row r="66" ht="20.1" customHeight="1" spans="1:6">
      <c r="A66" s="34"/>
      <c r="B66" s="35"/>
      <c r="C66" s="45"/>
      <c r="D66" s="34" t="s">
        <v>365</v>
      </c>
      <c r="E66" s="43" t="s">
        <v>366</v>
      </c>
      <c r="F66" s="36"/>
    </row>
    <row r="67" ht="20.1" customHeight="1" spans="1:6">
      <c r="A67" s="34"/>
      <c r="B67" s="35"/>
      <c r="C67" s="36"/>
      <c r="D67" s="34" t="s">
        <v>367</v>
      </c>
      <c r="E67" s="43" t="s">
        <v>368</v>
      </c>
      <c r="F67" s="36"/>
    </row>
    <row r="68" ht="20.1" customHeight="1" spans="1:6">
      <c r="A68" s="34"/>
      <c r="B68" s="35"/>
      <c r="C68" s="36"/>
      <c r="D68" s="34" t="s">
        <v>369</v>
      </c>
      <c r="E68" s="43" t="s">
        <v>370</v>
      </c>
      <c r="F68" s="36"/>
    </row>
    <row r="69" ht="20.1" customHeight="1" spans="1:6">
      <c r="A69" s="34"/>
      <c r="B69" s="35"/>
      <c r="C69" s="36"/>
      <c r="D69" s="34" t="s">
        <v>371</v>
      </c>
      <c r="E69" s="43" t="s">
        <v>372</v>
      </c>
      <c r="F69" s="36">
        <v>340</v>
      </c>
    </row>
    <row r="70" ht="20.1" customHeight="1" spans="1:8">
      <c r="A70" s="34"/>
      <c r="B70" s="35"/>
      <c r="C70" s="36"/>
      <c r="D70" s="34" t="s">
        <v>160</v>
      </c>
      <c r="E70" s="35" t="s">
        <v>80</v>
      </c>
      <c r="F70" s="40">
        <f>SUM(F71:F73)</f>
        <v>300</v>
      </c>
      <c r="H70" s="38" t="str">
        <f>IF(F70=[1]表八!I22,"","表九不等于表八此项支出数")</f>
        <v/>
      </c>
    </row>
    <row r="71" ht="20.1" customHeight="1" spans="1:6">
      <c r="A71" s="34"/>
      <c r="B71" s="35"/>
      <c r="C71" s="36"/>
      <c r="D71" s="34" t="s">
        <v>373</v>
      </c>
      <c r="E71" s="35" t="s">
        <v>374</v>
      </c>
      <c r="F71" s="36">
        <v>300</v>
      </c>
    </row>
    <row r="72" ht="20.1" customHeight="1" spans="1:6">
      <c r="A72" s="34"/>
      <c r="B72" s="35"/>
      <c r="C72" s="36"/>
      <c r="D72" s="34" t="s">
        <v>375</v>
      </c>
      <c r="E72" s="35" t="s">
        <v>376</v>
      </c>
      <c r="F72" s="36"/>
    </row>
    <row r="73" ht="20.1" customHeight="1" spans="1:6">
      <c r="A73" s="34"/>
      <c r="B73" s="35"/>
      <c r="C73" s="36"/>
      <c r="D73" s="34" t="s">
        <v>377</v>
      </c>
      <c r="E73" s="35" t="s">
        <v>378</v>
      </c>
      <c r="F73" s="36"/>
    </row>
    <row r="74" ht="20.1" customHeight="1" spans="1:8">
      <c r="A74" s="34"/>
      <c r="B74" s="35"/>
      <c r="C74" s="36"/>
      <c r="D74" s="34" t="s">
        <v>162</v>
      </c>
      <c r="E74" s="46" t="s">
        <v>163</v>
      </c>
      <c r="F74" s="40">
        <f>SUM(F75:F77)</f>
        <v>0</v>
      </c>
      <c r="H74" s="38" t="str">
        <f>IF(F74=[1]表八!I23,"","表九不等于表八此项支出数")</f>
        <v/>
      </c>
    </row>
    <row r="75" ht="20.1" customHeight="1" spans="1:6">
      <c r="A75" s="34"/>
      <c r="B75" s="35"/>
      <c r="C75" s="36"/>
      <c r="D75" s="34" t="s">
        <v>379</v>
      </c>
      <c r="E75" s="42" t="s">
        <v>336</v>
      </c>
      <c r="F75" s="36"/>
    </row>
    <row r="76" ht="20.1" customHeight="1" spans="1:6">
      <c r="A76" s="34"/>
      <c r="B76" s="35"/>
      <c r="C76" s="36"/>
      <c r="D76" s="34" t="s">
        <v>380</v>
      </c>
      <c r="E76" s="42" t="s">
        <v>338</v>
      </c>
      <c r="F76" s="36"/>
    </row>
    <row r="77" ht="20.1" customHeight="1" spans="1:6">
      <c r="A77" s="34"/>
      <c r="B77" s="35"/>
      <c r="C77" s="36"/>
      <c r="D77" s="34" t="s">
        <v>381</v>
      </c>
      <c r="E77" s="42" t="s">
        <v>382</v>
      </c>
      <c r="F77" s="36"/>
    </row>
    <row r="78" ht="20.1" customHeight="1" spans="1:8">
      <c r="A78" s="34"/>
      <c r="B78" s="35"/>
      <c r="C78" s="36"/>
      <c r="D78" s="34" t="s">
        <v>164</v>
      </c>
      <c r="E78" s="46" t="s">
        <v>81</v>
      </c>
      <c r="F78" s="40">
        <f>SUM(F79:F81)</f>
        <v>0</v>
      </c>
      <c r="H78" s="38" t="str">
        <f>IF(F78=[1]表八!I24,"","表九不等于表八此项支出数")</f>
        <v/>
      </c>
    </row>
    <row r="79" ht="20.1" customHeight="1" spans="1:6">
      <c r="A79" s="34"/>
      <c r="B79" s="35"/>
      <c r="C79" s="36"/>
      <c r="D79" s="34" t="s">
        <v>383</v>
      </c>
      <c r="E79" s="42" t="s">
        <v>336</v>
      </c>
      <c r="F79" s="36"/>
    </row>
    <row r="80" ht="20.1" customHeight="1" spans="1:6">
      <c r="A80" s="34"/>
      <c r="B80" s="35"/>
      <c r="C80" s="36"/>
      <c r="D80" s="34" t="s">
        <v>384</v>
      </c>
      <c r="E80" s="42" t="s">
        <v>338</v>
      </c>
      <c r="F80" s="36"/>
    </row>
    <row r="81" ht="20.1" customHeight="1" spans="1:6">
      <c r="A81" s="34"/>
      <c r="B81" s="35"/>
      <c r="C81" s="36"/>
      <c r="D81" s="34" t="s">
        <v>385</v>
      </c>
      <c r="E81" s="42" t="s">
        <v>386</v>
      </c>
      <c r="F81" s="36"/>
    </row>
    <row r="82" ht="20.1" customHeight="1" spans="1:8">
      <c r="A82" s="34"/>
      <c r="B82" s="35"/>
      <c r="C82" s="36"/>
      <c r="D82" s="34" t="s">
        <v>165</v>
      </c>
      <c r="E82" s="46" t="s">
        <v>166</v>
      </c>
      <c r="F82" s="40">
        <f>SUM(F83:F87)</f>
        <v>0</v>
      </c>
      <c r="H82" s="38" t="str">
        <f>IF(F82=[1]表八!I25,"","表九不等于表八此项支出数")</f>
        <v/>
      </c>
    </row>
    <row r="83" ht="20.1" customHeight="1" spans="1:6">
      <c r="A83" s="34"/>
      <c r="B83" s="35"/>
      <c r="C83" s="36"/>
      <c r="D83" s="34" t="s">
        <v>387</v>
      </c>
      <c r="E83" s="42" t="s">
        <v>364</v>
      </c>
      <c r="F83" s="36"/>
    </row>
    <row r="84" ht="20.1" customHeight="1" spans="1:6">
      <c r="A84" s="34"/>
      <c r="B84" s="35"/>
      <c r="C84" s="36"/>
      <c r="D84" s="34" t="s">
        <v>388</v>
      </c>
      <c r="E84" s="42" t="s">
        <v>366</v>
      </c>
      <c r="F84" s="36"/>
    </row>
    <row r="85" ht="20.1" customHeight="1" spans="1:6">
      <c r="A85" s="34"/>
      <c r="B85" s="35"/>
      <c r="C85" s="36"/>
      <c r="D85" s="34" t="s">
        <v>389</v>
      </c>
      <c r="E85" s="42" t="s">
        <v>368</v>
      </c>
      <c r="F85" s="36"/>
    </row>
    <row r="86" ht="20.1" customHeight="1" spans="1:6">
      <c r="A86" s="34"/>
      <c r="B86" s="35"/>
      <c r="C86" s="36"/>
      <c r="D86" s="34" t="s">
        <v>390</v>
      </c>
      <c r="E86" s="42" t="s">
        <v>370</v>
      </c>
      <c r="F86" s="36"/>
    </row>
    <row r="87" ht="20.1" customHeight="1" spans="1:6">
      <c r="A87" s="34"/>
      <c r="B87" s="35"/>
      <c r="C87" s="36"/>
      <c r="D87" s="34" t="s">
        <v>391</v>
      </c>
      <c r="E87" s="42" t="s">
        <v>392</v>
      </c>
      <c r="F87" s="36"/>
    </row>
    <row r="88" ht="20.1" customHeight="1" spans="1:8">
      <c r="A88" s="34"/>
      <c r="B88" s="35"/>
      <c r="C88" s="36"/>
      <c r="D88" s="34" t="s">
        <v>167</v>
      </c>
      <c r="E88" s="46" t="s">
        <v>168</v>
      </c>
      <c r="F88" s="40">
        <f>SUM(F89:F90)</f>
        <v>0</v>
      </c>
      <c r="H88" s="38" t="str">
        <f>IF(F88=[1]表八!I26,"","表九不等于表八此项支出数")</f>
        <v/>
      </c>
    </row>
    <row r="89" ht="20.1" customHeight="1" spans="1:6">
      <c r="A89" s="34"/>
      <c r="B89" s="35"/>
      <c r="C89" s="36"/>
      <c r="D89" s="34" t="s">
        <v>393</v>
      </c>
      <c r="E89" s="42" t="s">
        <v>374</v>
      </c>
      <c r="F89" s="36"/>
    </row>
    <row r="90" ht="20.1" customHeight="1" spans="1:6">
      <c r="A90" s="34"/>
      <c r="B90" s="35"/>
      <c r="C90" s="36"/>
      <c r="D90" s="34" t="s">
        <v>394</v>
      </c>
      <c r="E90" s="42" t="s">
        <v>395</v>
      </c>
      <c r="F90" s="36"/>
    </row>
    <row r="91" ht="20.1" customHeight="1" spans="1:8">
      <c r="A91" s="34"/>
      <c r="B91" s="35"/>
      <c r="C91" s="36"/>
      <c r="D91" s="34" t="s">
        <v>169</v>
      </c>
      <c r="E91" s="42" t="s">
        <v>170</v>
      </c>
      <c r="F91" s="40">
        <f>SUM(F92:F99)</f>
        <v>0</v>
      </c>
      <c r="H91" s="38" t="str">
        <f>IF(F91=[1]表八!I27,"","表九不等于表八此项支出数")</f>
        <v/>
      </c>
    </row>
    <row r="92" ht="20.1" customHeight="1" spans="1:6">
      <c r="A92" s="34"/>
      <c r="B92" s="35"/>
      <c r="C92" s="36"/>
      <c r="D92" s="34" t="s">
        <v>396</v>
      </c>
      <c r="E92" s="42" t="s">
        <v>336</v>
      </c>
      <c r="F92" s="36"/>
    </row>
    <row r="93" ht="20.1" customHeight="1" spans="1:6">
      <c r="A93" s="34"/>
      <c r="B93" s="35"/>
      <c r="C93" s="36"/>
      <c r="D93" s="34" t="s">
        <v>397</v>
      </c>
      <c r="E93" s="42" t="s">
        <v>338</v>
      </c>
      <c r="F93" s="36"/>
    </row>
    <row r="94" ht="20.1" customHeight="1" spans="1:6">
      <c r="A94" s="34"/>
      <c r="B94" s="35"/>
      <c r="C94" s="36"/>
      <c r="D94" s="34" t="s">
        <v>398</v>
      </c>
      <c r="E94" s="42" t="s">
        <v>340</v>
      </c>
      <c r="F94" s="36"/>
    </row>
    <row r="95" ht="20.1" customHeight="1" spans="1:6">
      <c r="A95" s="34"/>
      <c r="B95" s="35"/>
      <c r="C95" s="36"/>
      <c r="D95" s="34" t="s">
        <v>399</v>
      </c>
      <c r="E95" s="42" t="s">
        <v>342</v>
      </c>
      <c r="F95" s="36"/>
    </row>
    <row r="96" ht="20.1" customHeight="1" spans="1:6">
      <c r="A96" s="34"/>
      <c r="B96" s="35"/>
      <c r="C96" s="36"/>
      <c r="D96" s="34" t="s">
        <v>400</v>
      </c>
      <c r="E96" s="42" t="s">
        <v>348</v>
      </c>
      <c r="F96" s="36"/>
    </row>
    <row r="97" ht="20.1" customHeight="1" spans="1:6">
      <c r="A97" s="34"/>
      <c r="B97" s="35"/>
      <c r="C97" s="36"/>
      <c r="D97" s="34" t="s">
        <v>401</v>
      </c>
      <c r="E97" s="42" t="s">
        <v>352</v>
      </c>
      <c r="F97" s="36"/>
    </row>
    <row r="98" ht="20.1" customHeight="1" spans="1:6">
      <c r="A98" s="34"/>
      <c r="B98" s="35"/>
      <c r="C98" s="36"/>
      <c r="D98" s="34" t="s">
        <v>402</v>
      </c>
      <c r="E98" s="42" t="s">
        <v>354</v>
      </c>
      <c r="F98" s="36"/>
    </row>
    <row r="99" ht="20.1" customHeight="1" spans="1:6">
      <c r="A99" s="34"/>
      <c r="B99" s="35"/>
      <c r="C99" s="36"/>
      <c r="D99" s="34" t="s">
        <v>403</v>
      </c>
      <c r="E99" s="42" t="s">
        <v>404</v>
      </c>
      <c r="F99" s="36"/>
    </row>
    <row r="100" ht="20.1" customHeight="1" spans="1:8">
      <c r="A100" s="34"/>
      <c r="B100" s="35"/>
      <c r="C100" s="36"/>
      <c r="D100" s="34" t="s">
        <v>171</v>
      </c>
      <c r="E100" s="35" t="s">
        <v>82</v>
      </c>
      <c r="F100" s="40">
        <f>SUM(F101,F106,F111)</f>
        <v>0</v>
      </c>
      <c r="H100" s="38" t="str">
        <f>IF(F100=[1]表八!I28,"","表九不等于表八此项支出数")</f>
        <v/>
      </c>
    </row>
    <row r="101" ht="20.1" customHeight="1" spans="1:8">
      <c r="A101" s="34"/>
      <c r="B101" s="35"/>
      <c r="C101" s="36"/>
      <c r="D101" s="34" t="s">
        <v>172</v>
      </c>
      <c r="E101" s="43" t="s">
        <v>83</v>
      </c>
      <c r="F101" s="40">
        <f>SUM(F102:F105)</f>
        <v>0</v>
      </c>
      <c r="H101" s="38" t="str">
        <f>IF(F101=[1]表八!I29,"","表九不等于表八此项支出数")</f>
        <v/>
      </c>
    </row>
    <row r="102" ht="20.1" customHeight="1" spans="1:6">
      <c r="A102" s="34"/>
      <c r="B102" s="35"/>
      <c r="C102" s="36"/>
      <c r="D102" s="34" t="s">
        <v>405</v>
      </c>
      <c r="E102" s="43" t="s">
        <v>299</v>
      </c>
      <c r="F102" s="36"/>
    </row>
    <row r="103" ht="20.1" customHeight="1" spans="1:6">
      <c r="A103" s="34"/>
      <c r="B103" s="35"/>
      <c r="C103" s="36"/>
      <c r="D103" s="34" t="s">
        <v>406</v>
      </c>
      <c r="E103" s="43" t="s">
        <v>407</v>
      </c>
      <c r="F103" s="36"/>
    </row>
    <row r="104" ht="20.1" customHeight="1" spans="1:6">
      <c r="A104" s="34"/>
      <c r="B104" s="35"/>
      <c r="C104" s="36"/>
      <c r="D104" s="34" t="s">
        <v>408</v>
      </c>
      <c r="E104" s="43" t="s">
        <v>409</v>
      </c>
      <c r="F104" s="36"/>
    </row>
    <row r="105" ht="20.1" customHeight="1" spans="1:6">
      <c r="A105" s="34"/>
      <c r="B105" s="35"/>
      <c r="C105" s="36"/>
      <c r="D105" s="34" t="s">
        <v>410</v>
      </c>
      <c r="E105" s="43" t="s">
        <v>411</v>
      </c>
      <c r="F105" s="36"/>
    </row>
    <row r="106" ht="20.1" customHeight="1" spans="1:8">
      <c r="A106" s="34"/>
      <c r="B106" s="35"/>
      <c r="C106" s="36"/>
      <c r="D106" s="34" t="s">
        <v>173</v>
      </c>
      <c r="E106" s="43" t="s">
        <v>174</v>
      </c>
      <c r="F106" s="40">
        <f>SUM(F107:F110)</f>
        <v>0</v>
      </c>
      <c r="H106" s="38" t="str">
        <f>IF(F106=[1]表八!I30,"","表九不等于表八此项支出数")</f>
        <v/>
      </c>
    </row>
    <row r="107" ht="20.1" customHeight="1" spans="1:6">
      <c r="A107" s="34"/>
      <c r="B107" s="35"/>
      <c r="C107" s="36"/>
      <c r="D107" s="34" t="s">
        <v>412</v>
      </c>
      <c r="E107" s="43" t="s">
        <v>299</v>
      </c>
      <c r="F107" s="36"/>
    </row>
    <row r="108" ht="20.1" customHeight="1" spans="1:6">
      <c r="A108" s="34"/>
      <c r="B108" s="35"/>
      <c r="C108" s="36"/>
      <c r="D108" s="34" t="s">
        <v>413</v>
      </c>
      <c r="E108" s="43" t="s">
        <v>407</v>
      </c>
      <c r="F108" s="36"/>
    </row>
    <row r="109" ht="20.1" customHeight="1" spans="1:6">
      <c r="A109" s="34"/>
      <c r="B109" s="35"/>
      <c r="C109" s="36"/>
      <c r="D109" s="34" t="s">
        <v>414</v>
      </c>
      <c r="E109" s="43" t="s">
        <v>415</v>
      </c>
      <c r="F109" s="36"/>
    </row>
    <row r="110" ht="20.1" customHeight="1" spans="1:6">
      <c r="A110" s="34"/>
      <c r="B110" s="35"/>
      <c r="C110" s="36"/>
      <c r="D110" s="34" t="s">
        <v>416</v>
      </c>
      <c r="E110" s="43" t="s">
        <v>417</v>
      </c>
      <c r="F110" s="36"/>
    </row>
    <row r="111" ht="20.1" customHeight="1" spans="1:8">
      <c r="A111" s="34"/>
      <c r="B111" s="35"/>
      <c r="C111" s="36"/>
      <c r="D111" s="34" t="s">
        <v>175</v>
      </c>
      <c r="E111" s="43" t="s">
        <v>176</v>
      </c>
      <c r="F111" s="40">
        <f>SUM(F112:F115)</f>
        <v>0</v>
      </c>
      <c r="H111" s="38" t="str">
        <f>IF(F111=[1]表八!I31,"","表九不等于表八此项支出数")</f>
        <v/>
      </c>
    </row>
    <row r="112" ht="20.1" customHeight="1" spans="1:6">
      <c r="A112" s="34"/>
      <c r="B112" s="35"/>
      <c r="C112" s="36"/>
      <c r="D112" s="34" t="s">
        <v>418</v>
      </c>
      <c r="E112" s="43" t="s">
        <v>419</v>
      </c>
      <c r="F112" s="36"/>
    </row>
    <row r="113" ht="20.1" customHeight="1" spans="1:6">
      <c r="A113" s="34"/>
      <c r="B113" s="35"/>
      <c r="C113" s="36"/>
      <c r="D113" s="34" t="s">
        <v>420</v>
      </c>
      <c r="E113" s="43" t="s">
        <v>421</v>
      </c>
      <c r="F113" s="36"/>
    </row>
    <row r="114" ht="20.1" customHeight="1" spans="1:6">
      <c r="A114" s="34"/>
      <c r="B114" s="35"/>
      <c r="C114" s="36"/>
      <c r="D114" s="34" t="s">
        <v>422</v>
      </c>
      <c r="E114" s="43" t="s">
        <v>423</v>
      </c>
      <c r="F114" s="36"/>
    </row>
    <row r="115" ht="20.1" customHeight="1" spans="1:6">
      <c r="A115" s="34"/>
      <c r="B115" s="35"/>
      <c r="C115" s="36"/>
      <c r="D115" s="34" t="s">
        <v>424</v>
      </c>
      <c r="E115" s="43" t="s">
        <v>425</v>
      </c>
      <c r="F115" s="36"/>
    </row>
    <row r="116" ht="20.1" customHeight="1" spans="1:8">
      <c r="A116" s="34"/>
      <c r="B116" s="35"/>
      <c r="C116" s="36"/>
      <c r="D116" s="34" t="s">
        <v>181</v>
      </c>
      <c r="E116" s="41" t="s">
        <v>182</v>
      </c>
      <c r="F116" s="40">
        <f>SUM(F117,F122,F127,F132,F141,F148,F157,F160,F163,F164)</f>
        <v>0</v>
      </c>
      <c r="H116" s="38" t="str">
        <f>IF(F116=[1]表八!I34,"","表九不等于表八此项支出数")</f>
        <v/>
      </c>
    </row>
    <row r="117" ht="20.1" customHeight="1" spans="1:8">
      <c r="A117" s="34"/>
      <c r="B117" s="35"/>
      <c r="C117" s="36"/>
      <c r="D117" s="34" t="s">
        <v>183</v>
      </c>
      <c r="E117" s="43" t="s">
        <v>184</v>
      </c>
      <c r="F117" s="40">
        <f>SUM(F118:F121)</f>
        <v>0</v>
      </c>
      <c r="H117" s="38" t="str">
        <f>IF(F117=[1]表八!I35,"","表九不等于表八此项支出数")</f>
        <v/>
      </c>
    </row>
    <row r="118" ht="20.1" customHeight="1" spans="1:6">
      <c r="A118" s="34"/>
      <c r="B118" s="35"/>
      <c r="C118" s="36"/>
      <c r="D118" s="34" t="s">
        <v>426</v>
      </c>
      <c r="E118" s="43" t="s">
        <v>427</v>
      </c>
      <c r="F118" s="36"/>
    </row>
    <row r="119" ht="20.1" customHeight="1" spans="1:6">
      <c r="A119" s="34"/>
      <c r="B119" s="35"/>
      <c r="C119" s="36"/>
      <c r="D119" s="34" t="s">
        <v>428</v>
      </c>
      <c r="E119" s="43" t="s">
        <v>429</v>
      </c>
      <c r="F119" s="36"/>
    </row>
    <row r="120" ht="20.1" customHeight="1" spans="1:6">
      <c r="A120" s="34"/>
      <c r="B120" s="35"/>
      <c r="C120" s="36"/>
      <c r="D120" s="34" t="s">
        <v>430</v>
      </c>
      <c r="E120" s="43" t="s">
        <v>431</v>
      </c>
      <c r="F120" s="36"/>
    </row>
    <row r="121" ht="20.1" customHeight="1" spans="1:6">
      <c r="A121" s="34"/>
      <c r="B121" s="35"/>
      <c r="C121" s="36"/>
      <c r="D121" s="34" t="s">
        <v>432</v>
      </c>
      <c r="E121" s="43" t="s">
        <v>433</v>
      </c>
      <c r="F121" s="36"/>
    </row>
    <row r="122" ht="20.1" customHeight="1" spans="1:8">
      <c r="A122" s="34"/>
      <c r="B122" s="35"/>
      <c r="C122" s="36"/>
      <c r="D122" s="34" t="s">
        <v>185</v>
      </c>
      <c r="E122" s="43" t="s">
        <v>186</v>
      </c>
      <c r="F122" s="40">
        <f>SUM(F123:F126)</f>
        <v>0</v>
      </c>
      <c r="H122" s="38" t="str">
        <f>IF(F122=[1]表八!I36,"","表九不等于表八此项支出数")</f>
        <v/>
      </c>
    </row>
    <row r="123" ht="20.1" customHeight="1" spans="1:6">
      <c r="A123" s="34"/>
      <c r="B123" s="35"/>
      <c r="C123" s="36"/>
      <c r="D123" s="34" t="s">
        <v>434</v>
      </c>
      <c r="E123" s="43" t="s">
        <v>431</v>
      </c>
      <c r="F123" s="36"/>
    </row>
    <row r="124" ht="20.1" customHeight="1" spans="1:6">
      <c r="A124" s="34"/>
      <c r="B124" s="35"/>
      <c r="C124" s="36"/>
      <c r="D124" s="34" t="s">
        <v>435</v>
      </c>
      <c r="E124" s="43" t="s">
        <v>436</v>
      </c>
      <c r="F124" s="36"/>
    </row>
    <row r="125" ht="20.1" customHeight="1" spans="1:6">
      <c r="A125" s="34"/>
      <c r="B125" s="35"/>
      <c r="C125" s="36"/>
      <c r="D125" s="34" t="s">
        <v>437</v>
      </c>
      <c r="E125" s="43" t="s">
        <v>438</v>
      </c>
      <c r="F125" s="36"/>
    </row>
    <row r="126" ht="20.1" customHeight="1" spans="1:6">
      <c r="A126" s="34"/>
      <c r="B126" s="35"/>
      <c r="C126" s="36"/>
      <c r="D126" s="34" t="s">
        <v>439</v>
      </c>
      <c r="E126" s="43" t="s">
        <v>440</v>
      </c>
      <c r="F126" s="36"/>
    </row>
    <row r="127" ht="20.1" customHeight="1" spans="1:8">
      <c r="A127" s="34"/>
      <c r="B127" s="35"/>
      <c r="C127" s="36"/>
      <c r="D127" s="34" t="s">
        <v>187</v>
      </c>
      <c r="E127" s="43" t="s">
        <v>188</v>
      </c>
      <c r="F127" s="40">
        <f>SUM(F128:F131)</f>
        <v>0</v>
      </c>
      <c r="H127" s="38" t="str">
        <f>IF(F127=[1]表八!I37,"","表九不等于表八此项支出数")</f>
        <v/>
      </c>
    </row>
    <row r="128" ht="20.1" customHeight="1" spans="1:6">
      <c r="A128" s="34"/>
      <c r="B128" s="35"/>
      <c r="C128" s="36"/>
      <c r="D128" s="34" t="s">
        <v>441</v>
      </c>
      <c r="E128" s="43" t="s">
        <v>442</v>
      </c>
      <c r="F128" s="36"/>
    </row>
    <row r="129" ht="20.1" customHeight="1" spans="1:6">
      <c r="A129" s="34"/>
      <c r="B129" s="35"/>
      <c r="C129" s="36"/>
      <c r="D129" s="34" t="s">
        <v>443</v>
      </c>
      <c r="E129" s="43" t="s">
        <v>444</v>
      </c>
      <c r="F129" s="36"/>
    </row>
    <row r="130" ht="20.1" customHeight="1" spans="1:6">
      <c r="A130" s="34"/>
      <c r="B130" s="35"/>
      <c r="C130" s="36"/>
      <c r="D130" s="34" t="s">
        <v>445</v>
      </c>
      <c r="E130" s="43" t="s">
        <v>446</v>
      </c>
      <c r="F130" s="36"/>
    </row>
    <row r="131" ht="20.1" customHeight="1" spans="1:6">
      <c r="A131" s="34"/>
      <c r="B131" s="35"/>
      <c r="C131" s="36"/>
      <c r="D131" s="34" t="s">
        <v>447</v>
      </c>
      <c r="E131" s="43" t="s">
        <v>448</v>
      </c>
      <c r="F131" s="36"/>
    </row>
    <row r="132" ht="20.1" customHeight="1" spans="1:8">
      <c r="A132" s="34"/>
      <c r="B132" s="35"/>
      <c r="C132" s="36"/>
      <c r="D132" s="34" t="s">
        <v>189</v>
      </c>
      <c r="E132" s="43" t="s">
        <v>190</v>
      </c>
      <c r="F132" s="40">
        <f>SUM(F133:F140)</f>
        <v>0</v>
      </c>
      <c r="H132" s="38" t="str">
        <f>IF(F132=[1]表八!I38,"","表九不等于表八此项支出数")</f>
        <v/>
      </c>
    </row>
    <row r="133" ht="20.1" customHeight="1" spans="1:6">
      <c r="A133" s="34"/>
      <c r="B133" s="35"/>
      <c r="C133" s="36"/>
      <c r="D133" s="34" t="s">
        <v>449</v>
      </c>
      <c r="E133" s="43" t="s">
        <v>450</v>
      </c>
      <c r="F133" s="36"/>
    </row>
    <row r="134" ht="20.1" customHeight="1" spans="1:6">
      <c r="A134" s="34"/>
      <c r="B134" s="35"/>
      <c r="C134" s="36"/>
      <c r="D134" s="34" t="s">
        <v>451</v>
      </c>
      <c r="E134" s="43" t="s">
        <v>452</v>
      </c>
      <c r="F134" s="36"/>
    </row>
    <row r="135" ht="20.1" customHeight="1" spans="1:6">
      <c r="A135" s="34"/>
      <c r="B135" s="35"/>
      <c r="C135" s="36"/>
      <c r="D135" s="34" t="s">
        <v>453</v>
      </c>
      <c r="E135" s="43" t="s">
        <v>454</v>
      </c>
      <c r="F135" s="36"/>
    </row>
    <row r="136" ht="20.1" customHeight="1" spans="1:6">
      <c r="A136" s="34"/>
      <c r="B136" s="35"/>
      <c r="C136" s="36"/>
      <c r="D136" s="34" t="s">
        <v>455</v>
      </c>
      <c r="E136" s="43" t="s">
        <v>456</v>
      </c>
      <c r="F136" s="36"/>
    </row>
    <row r="137" ht="20.1" customHeight="1" spans="1:6">
      <c r="A137" s="34"/>
      <c r="B137" s="35"/>
      <c r="C137" s="36"/>
      <c r="D137" s="34" t="s">
        <v>457</v>
      </c>
      <c r="E137" s="43" t="s">
        <v>458</v>
      </c>
      <c r="F137" s="36"/>
    </row>
    <row r="138" ht="20.1" customHeight="1" spans="1:6">
      <c r="A138" s="34"/>
      <c r="B138" s="35"/>
      <c r="C138" s="36"/>
      <c r="D138" s="34" t="s">
        <v>459</v>
      </c>
      <c r="E138" s="43" t="s">
        <v>460</v>
      </c>
      <c r="F138" s="36"/>
    </row>
    <row r="139" ht="20.1" customHeight="1" spans="1:6">
      <c r="A139" s="34"/>
      <c r="B139" s="35"/>
      <c r="C139" s="36"/>
      <c r="D139" s="34" t="s">
        <v>461</v>
      </c>
      <c r="E139" s="43" t="s">
        <v>462</v>
      </c>
      <c r="F139" s="36"/>
    </row>
    <row r="140" ht="20.1" customHeight="1" spans="1:6">
      <c r="A140" s="34"/>
      <c r="B140" s="35"/>
      <c r="C140" s="36"/>
      <c r="D140" s="34" t="s">
        <v>463</v>
      </c>
      <c r="E140" s="43" t="s">
        <v>464</v>
      </c>
      <c r="F140" s="36"/>
    </row>
    <row r="141" ht="20.1" customHeight="1" spans="1:8">
      <c r="A141" s="34"/>
      <c r="B141" s="35"/>
      <c r="C141" s="36"/>
      <c r="D141" s="34" t="s">
        <v>191</v>
      </c>
      <c r="E141" s="43" t="s">
        <v>192</v>
      </c>
      <c r="F141" s="40">
        <f>SUM(F142:F147)</f>
        <v>0</v>
      </c>
      <c r="H141" s="38" t="str">
        <f>IF(F141=[1]表八!I39,"","表九不等于表八此项支出数")</f>
        <v/>
      </c>
    </row>
    <row r="142" ht="20.1" customHeight="1" spans="1:6">
      <c r="A142" s="34"/>
      <c r="B142" s="35"/>
      <c r="C142" s="36"/>
      <c r="D142" s="34" t="s">
        <v>465</v>
      </c>
      <c r="E142" s="43" t="s">
        <v>466</v>
      </c>
      <c r="F142" s="36"/>
    </row>
    <row r="143" ht="20.1" customHeight="1" spans="1:6">
      <c r="A143" s="34"/>
      <c r="B143" s="35"/>
      <c r="C143" s="36"/>
      <c r="D143" s="34" t="s">
        <v>467</v>
      </c>
      <c r="E143" s="43" t="s">
        <v>468</v>
      </c>
      <c r="F143" s="36"/>
    </row>
    <row r="144" ht="20.1" customHeight="1" spans="1:6">
      <c r="A144" s="34"/>
      <c r="B144" s="35"/>
      <c r="C144" s="36"/>
      <c r="D144" s="34" t="s">
        <v>469</v>
      </c>
      <c r="E144" s="43" t="s">
        <v>470</v>
      </c>
      <c r="F144" s="36"/>
    </row>
    <row r="145" ht="20.1" customHeight="1" spans="1:6">
      <c r="A145" s="34"/>
      <c r="B145" s="35"/>
      <c r="C145" s="36"/>
      <c r="D145" s="34" t="s">
        <v>471</v>
      </c>
      <c r="E145" s="43" t="s">
        <v>472</v>
      </c>
      <c r="F145" s="36"/>
    </row>
    <row r="146" ht="20.1" customHeight="1" spans="1:6">
      <c r="A146" s="34"/>
      <c r="B146" s="35"/>
      <c r="C146" s="36"/>
      <c r="D146" s="34" t="s">
        <v>473</v>
      </c>
      <c r="E146" s="43" t="s">
        <v>474</v>
      </c>
      <c r="F146" s="36"/>
    </row>
    <row r="147" ht="20.1" customHeight="1" spans="1:6">
      <c r="A147" s="34"/>
      <c r="B147" s="35"/>
      <c r="C147" s="36"/>
      <c r="D147" s="34" t="s">
        <v>475</v>
      </c>
      <c r="E147" s="43" t="s">
        <v>476</v>
      </c>
      <c r="F147" s="36"/>
    </row>
    <row r="148" ht="20.1" customHeight="1" spans="1:8">
      <c r="A148" s="34"/>
      <c r="B148" s="35"/>
      <c r="C148" s="36"/>
      <c r="D148" s="34" t="s">
        <v>193</v>
      </c>
      <c r="E148" s="43" t="s">
        <v>194</v>
      </c>
      <c r="F148" s="40">
        <f>SUM(F149:F156)</f>
        <v>0</v>
      </c>
      <c r="H148" s="38" t="str">
        <f>IF(F148=[1]表八!I40,"","表九不等于表八此项支出数")</f>
        <v/>
      </c>
    </row>
    <row r="149" ht="20.1" customHeight="1" spans="1:6">
      <c r="A149" s="34"/>
      <c r="B149" s="35"/>
      <c r="C149" s="36"/>
      <c r="D149" s="34" t="s">
        <v>477</v>
      </c>
      <c r="E149" s="43" t="s">
        <v>478</v>
      </c>
      <c r="F149" s="36"/>
    </row>
    <row r="150" ht="20.1" customHeight="1" spans="1:6">
      <c r="A150" s="34"/>
      <c r="B150" s="35"/>
      <c r="C150" s="36"/>
      <c r="D150" s="34" t="s">
        <v>479</v>
      </c>
      <c r="E150" s="43" t="s">
        <v>480</v>
      </c>
      <c r="F150" s="36"/>
    </row>
    <row r="151" ht="20.1" customHeight="1" spans="1:6">
      <c r="A151" s="34"/>
      <c r="B151" s="35"/>
      <c r="C151" s="36"/>
      <c r="D151" s="34" t="s">
        <v>481</v>
      </c>
      <c r="E151" s="43" t="s">
        <v>482</v>
      </c>
      <c r="F151" s="36"/>
    </row>
    <row r="152" ht="20.1" customHeight="1" spans="1:6">
      <c r="A152" s="34"/>
      <c r="B152" s="35"/>
      <c r="C152" s="36"/>
      <c r="D152" s="34" t="s">
        <v>483</v>
      </c>
      <c r="E152" s="43" t="s">
        <v>484</v>
      </c>
      <c r="F152" s="36"/>
    </row>
    <row r="153" ht="20.1" customHeight="1" spans="1:6">
      <c r="A153" s="34"/>
      <c r="B153" s="35"/>
      <c r="C153" s="36"/>
      <c r="D153" s="34" t="s">
        <v>485</v>
      </c>
      <c r="E153" s="43" t="s">
        <v>486</v>
      </c>
      <c r="F153" s="36"/>
    </row>
    <row r="154" ht="20.1" customHeight="1" spans="1:6">
      <c r="A154" s="34"/>
      <c r="B154" s="35"/>
      <c r="C154" s="36"/>
      <c r="D154" s="34" t="s">
        <v>487</v>
      </c>
      <c r="E154" s="43" t="s">
        <v>488</v>
      </c>
      <c r="F154" s="36"/>
    </row>
    <row r="155" ht="20.1" customHeight="1" spans="1:6">
      <c r="A155" s="34"/>
      <c r="B155" s="35"/>
      <c r="C155" s="36"/>
      <c r="D155" s="34" t="s">
        <v>489</v>
      </c>
      <c r="E155" s="43" t="s">
        <v>490</v>
      </c>
      <c r="F155" s="36"/>
    </row>
    <row r="156" ht="20.1" customHeight="1" spans="1:6">
      <c r="A156" s="34"/>
      <c r="B156" s="35"/>
      <c r="C156" s="36"/>
      <c r="D156" s="34" t="s">
        <v>491</v>
      </c>
      <c r="E156" s="43" t="s">
        <v>492</v>
      </c>
      <c r="F156" s="36"/>
    </row>
    <row r="157" ht="20.1" customHeight="1" spans="1:8">
      <c r="A157" s="34"/>
      <c r="B157" s="35"/>
      <c r="C157" s="36"/>
      <c r="D157" s="34" t="s">
        <v>195</v>
      </c>
      <c r="E157" s="43" t="s">
        <v>196</v>
      </c>
      <c r="F157" s="40">
        <f>SUM(F158:F159)</f>
        <v>0</v>
      </c>
      <c r="H157" s="38" t="str">
        <f>IF(F157=[1]表八!I41,"","表九不等于表八此项支出数")</f>
        <v/>
      </c>
    </row>
    <row r="158" ht="20.1" customHeight="1" spans="1:6">
      <c r="A158" s="34"/>
      <c r="B158" s="35"/>
      <c r="C158" s="36"/>
      <c r="D158" s="34" t="s">
        <v>493</v>
      </c>
      <c r="E158" s="42" t="s">
        <v>427</v>
      </c>
      <c r="F158" s="36"/>
    </row>
    <row r="159" ht="20.1" customHeight="1" spans="1:6">
      <c r="A159" s="34"/>
      <c r="B159" s="35"/>
      <c r="C159" s="36"/>
      <c r="D159" s="34" t="s">
        <v>494</v>
      </c>
      <c r="E159" s="42" t="s">
        <v>495</v>
      </c>
      <c r="F159" s="36"/>
    </row>
    <row r="160" ht="20.1" customHeight="1" spans="1:8">
      <c r="A160" s="34"/>
      <c r="B160" s="35"/>
      <c r="C160" s="36"/>
      <c r="D160" s="34" t="s">
        <v>197</v>
      </c>
      <c r="E160" s="43" t="s">
        <v>198</v>
      </c>
      <c r="F160" s="40">
        <f>SUM(F161:F162)</f>
        <v>0</v>
      </c>
      <c r="H160" s="38" t="str">
        <f>IF(F160=[1]表八!I42,"","表九不等于表八此项支出数")</f>
        <v/>
      </c>
    </row>
    <row r="161" ht="20.1" customHeight="1" spans="1:6">
      <c r="A161" s="34"/>
      <c r="B161" s="35"/>
      <c r="C161" s="36"/>
      <c r="D161" s="34" t="s">
        <v>496</v>
      </c>
      <c r="E161" s="42" t="s">
        <v>427</v>
      </c>
      <c r="F161" s="36"/>
    </row>
    <row r="162" ht="20.1" customHeight="1" spans="1:6">
      <c r="A162" s="34"/>
      <c r="B162" s="35"/>
      <c r="C162" s="36"/>
      <c r="D162" s="34" t="s">
        <v>497</v>
      </c>
      <c r="E162" s="42" t="s">
        <v>498</v>
      </c>
      <c r="F162" s="36"/>
    </row>
    <row r="163" ht="20.1" customHeight="1" spans="1:8">
      <c r="A163" s="34"/>
      <c r="B163" s="35"/>
      <c r="C163" s="36"/>
      <c r="D163" s="34" t="s">
        <v>199</v>
      </c>
      <c r="E163" s="43" t="s">
        <v>200</v>
      </c>
      <c r="F163" s="36"/>
      <c r="H163" s="38" t="str">
        <f>IF(F163=[1]表八!I43,"","表九不等于表八此项支出数")</f>
        <v/>
      </c>
    </row>
    <row r="164" ht="20.1" customHeight="1" spans="1:8">
      <c r="A164" s="34"/>
      <c r="B164" s="35"/>
      <c r="C164" s="36"/>
      <c r="D164" s="34" t="s">
        <v>201</v>
      </c>
      <c r="E164" s="43" t="s">
        <v>202</v>
      </c>
      <c r="F164" s="40">
        <f>SUM(F165:F167)</f>
        <v>0</v>
      </c>
      <c r="H164" s="38" t="str">
        <f>IF(F164=[1]表八!I44,"","表九不等于表八此项支出数")</f>
        <v/>
      </c>
    </row>
    <row r="165" ht="20.1" customHeight="1" spans="1:6">
      <c r="A165" s="34"/>
      <c r="B165" s="35"/>
      <c r="C165" s="36"/>
      <c r="D165" s="34" t="s">
        <v>499</v>
      </c>
      <c r="E165" s="42" t="s">
        <v>442</v>
      </c>
      <c r="F165" s="36"/>
    </row>
    <row r="166" ht="20.1" customHeight="1" spans="1:6">
      <c r="A166" s="34"/>
      <c r="B166" s="35"/>
      <c r="C166" s="36"/>
      <c r="D166" s="34" t="s">
        <v>500</v>
      </c>
      <c r="E166" s="42" t="s">
        <v>446</v>
      </c>
      <c r="F166" s="36"/>
    </row>
    <row r="167" ht="20.1" customHeight="1" spans="1:6">
      <c r="A167" s="34"/>
      <c r="B167" s="35"/>
      <c r="C167" s="36"/>
      <c r="D167" s="34" t="s">
        <v>501</v>
      </c>
      <c r="E167" s="42" t="s">
        <v>502</v>
      </c>
      <c r="F167" s="36"/>
    </row>
    <row r="168" ht="20.1" customHeight="1" spans="1:8">
      <c r="A168" s="34"/>
      <c r="B168" s="35"/>
      <c r="C168" s="36"/>
      <c r="D168" s="34" t="s">
        <v>203</v>
      </c>
      <c r="E168" s="41" t="s">
        <v>204</v>
      </c>
      <c r="F168" s="40">
        <f>SUM(F169)</f>
        <v>0</v>
      </c>
      <c r="H168" s="38" t="str">
        <f>IF(F168=[1]表八!I45,"","表九不等于表八此项支出数")</f>
        <v/>
      </c>
    </row>
    <row r="169" ht="20.1" customHeight="1" spans="1:8">
      <c r="A169" s="34"/>
      <c r="B169" s="35"/>
      <c r="C169" s="36"/>
      <c r="D169" s="34" t="s">
        <v>205</v>
      </c>
      <c r="E169" s="43" t="s">
        <v>85</v>
      </c>
      <c r="F169" s="40">
        <f>SUM(F170:F171)</f>
        <v>0</v>
      </c>
      <c r="H169" s="38" t="str">
        <f>IF(F169=[1]表八!I46,"","表九不等于表八此项支出数")</f>
        <v/>
      </c>
    </row>
    <row r="170" ht="20.1" customHeight="1" spans="1:6">
      <c r="A170" s="34"/>
      <c r="B170" s="35"/>
      <c r="C170" s="36"/>
      <c r="D170" s="34" t="s">
        <v>503</v>
      </c>
      <c r="E170" s="43" t="s">
        <v>504</v>
      </c>
      <c r="F170" s="36"/>
    </row>
    <row r="171" ht="20.1" customHeight="1" spans="1:6">
      <c r="A171" s="34"/>
      <c r="B171" s="35"/>
      <c r="C171" s="36"/>
      <c r="D171" s="34" t="s">
        <v>505</v>
      </c>
      <c r="E171" s="43" t="s">
        <v>506</v>
      </c>
      <c r="F171" s="36"/>
    </row>
    <row r="172" ht="20.1" customHeight="1" spans="1:8">
      <c r="A172" s="34"/>
      <c r="B172" s="35"/>
      <c r="C172" s="36"/>
      <c r="D172" s="34" t="s">
        <v>206</v>
      </c>
      <c r="E172" s="41" t="s">
        <v>207</v>
      </c>
      <c r="F172" s="40">
        <f>SUM(F173,F177,F186)</f>
        <v>74970</v>
      </c>
      <c r="H172" s="38" t="str">
        <f>IF(F172=[1]表八!I47,"","表九不等于表八此项支出数")</f>
        <v/>
      </c>
    </row>
    <row r="173" ht="20.1" customHeight="1" spans="1:8">
      <c r="A173" s="34"/>
      <c r="B173" s="35"/>
      <c r="C173" s="36"/>
      <c r="D173" s="34" t="s">
        <v>208</v>
      </c>
      <c r="E173" s="43" t="s">
        <v>209</v>
      </c>
      <c r="F173" s="40">
        <f>SUM(F174:F176)</f>
        <v>74800</v>
      </c>
      <c r="H173" s="38" t="str">
        <f>IF(F173=[1]表八!I48,"","表九不等于表八此项支出数")</f>
        <v/>
      </c>
    </row>
    <row r="174" ht="20.1" customHeight="1" spans="1:6">
      <c r="A174" s="34"/>
      <c r="B174" s="35"/>
      <c r="C174" s="36"/>
      <c r="D174" s="34" t="s">
        <v>507</v>
      </c>
      <c r="E174" s="43" t="s">
        <v>508</v>
      </c>
      <c r="F174" s="36"/>
    </row>
    <row r="175" ht="20.1" customHeight="1" spans="1:6">
      <c r="A175" s="34"/>
      <c r="B175" s="35"/>
      <c r="C175" s="36"/>
      <c r="D175" s="34" t="s">
        <v>509</v>
      </c>
      <c r="E175" s="43" t="s">
        <v>510</v>
      </c>
      <c r="F175" s="36">
        <v>74800</v>
      </c>
    </row>
    <row r="176" ht="20.1" customHeight="1" spans="1:6">
      <c r="A176" s="34"/>
      <c r="B176" s="35"/>
      <c r="C176" s="36"/>
      <c r="D176" s="34" t="s">
        <v>511</v>
      </c>
      <c r="E176" s="43" t="s">
        <v>512</v>
      </c>
      <c r="F176" s="36"/>
    </row>
    <row r="177" ht="20.1" customHeight="1" spans="1:8">
      <c r="A177" s="34"/>
      <c r="B177" s="35"/>
      <c r="C177" s="36"/>
      <c r="D177" s="34" t="s">
        <v>210</v>
      </c>
      <c r="E177" s="43" t="s">
        <v>211</v>
      </c>
      <c r="F177" s="40">
        <f>SUM(F178:F185)</f>
        <v>0</v>
      </c>
      <c r="H177" s="38" t="str">
        <f>IF(F177=[1]表八!I49,"","表九不等于表八此项支出数")</f>
        <v/>
      </c>
    </row>
    <row r="178" ht="20.1" customHeight="1" spans="1:6">
      <c r="A178" s="34"/>
      <c r="B178" s="35"/>
      <c r="C178" s="36"/>
      <c r="D178" s="34" t="s">
        <v>513</v>
      </c>
      <c r="E178" s="43" t="s">
        <v>514</v>
      </c>
      <c r="F178" s="36"/>
    </row>
    <row r="179" ht="20.1" customHeight="1" spans="1:6">
      <c r="A179" s="34"/>
      <c r="B179" s="35"/>
      <c r="C179" s="36"/>
      <c r="D179" s="34" t="s">
        <v>515</v>
      </c>
      <c r="E179" s="43" t="s">
        <v>516</v>
      </c>
      <c r="F179" s="36"/>
    </row>
    <row r="180" ht="20.1" customHeight="1" spans="1:6">
      <c r="A180" s="34"/>
      <c r="B180" s="35"/>
      <c r="C180" s="36"/>
      <c r="D180" s="34" t="s">
        <v>517</v>
      </c>
      <c r="E180" s="43" t="s">
        <v>518</v>
      </c>
      <c r="F180" s="36"/>
    </row>
    <row r="181" ht="20.1" customHeight="1" spans="1:6">
      <c r="A181" s="34"/>
      <c r="B181" s="35"/>
      <c r="C181" s="36"/>
      <c r="D181" s="34" t="s">
        <v>519</v>
      </c>
      <c r="E181" s="43" t="s">
        <v>520</v>
      </c>
      <c r="F181" s="36"/>
    </row>
    <row r="182" ht="20.1" customHeight="1" spans="1:6">
      <c r="A182" s="34"/>
      <c r="B182" s="35"/>
      <c r="C182" s="36"/>
      <c r="D182" s="34" t="s">
        <v>521</v>
      </c>
      <c r="E182" s="43" t="s">
        <v>522</v>
      </c>
      <c r="F182" s="36"/>
    </row>
    <row r="183" ht="20.1" customHeight="1" spans="1:6">
      <c r="A183" s="34"/>
      <c r="B183" s="35"/>
      <c r="C183" s="36"/>
      <c r="D183" s="34" t="s">
        <v>523</v>
      </c>
      <c r="E183" s="43" t="s">
        <v>524</v>
      </c>
      <c r="F183" s="36"/>
    </row>
    <row r="184" ht="20.1" customHeight="1" spans="1:6">
      <c r="A184" s="34"/>
      <c r="B184" s="35"/>
      <c r="C184" s="36"/>
      <c r="D184" s="34" t="s">
        <v>525</v>
      </c>
      <c r="E184" s="43" t="s">
        <v>526</v>
      </c>
      <c r="F184" s="36"/>
    </row>
    <row r="185" ht="20.1" customHeight="1" spans="1:6">
      <c r="A185" s="34"/>
      <c r="B185" s="35"/>
      <c r="C185" s="36"/>
      <c r="D185" s="34" t="s">
        <v>527</v>
      </c>
      <c r="E185" s="43" t="s">
        <v>528</v>
      </c>
      <c r="F185" s="36"/>
    </row>
    <row r="186" ht="20.1" customHeight="1" spans="1:8">
      <c r="A186" s="34"/>
      <c r="B186" s="35"/>
      <c r="C186" s="36"/>
      <c r="D186" s="34" t="s">
        <v>212</v>
      </c>
      <c r="E186" s="43" t="s">
        <v>87</v>
      </c>
      <c r="F186" s="40">
        <f>SUM(F187:F196)</f>
        <v>170</v>
      </c>
      <c r="H186" s="38" t="str">
        <f>IF(F186=[1]表八!I50,"","表九不等于表八此项支出数")</f>
        <v/>
      </c>
    </row>
    <row r="187" ht="20.1" customHeight="1" spans="1:6">
      <c r="A187" s="34"/>
      <c r="B187" s="35"/>
      <c r="C187" s="36"/>
      <c r="D187" s="34" t="s">
        <v>529</v>
      </c>
      <c r="E187" s="43" t="s">
        <v>530</v>
      </c>
      <c r="F187" s="36">
        <v>170</v>
      </c>
    </row>
    <row r="188" ht="20.1" customHeight="1" spans="1:6">
      <c r="A188" s="34"/>
      <c r="B188" s="35"/>
      <c r="C188" s="36"/>
      <c r="D188" s="34" t="s">
        <v>531</v>
      </c>
      <c r="E188" s="43" t="s">
        <v>532</v>
      </c>
      <c r="F188" s="36"/>
    </row>
    <row r="189" ht="20.1" customHeight="1" spans="1:6">
      <c r="A189" s="34"/>
      <c r="B189" s="35"/>
      <c r="C189" s="36"/>
      <c r="D189" s="34" t="s">
        <v>533</v>
      </c>
      <c r="E189" s="43" t="s">
        <v>534</v>
      </c>
      <c r="F189" s="36"/>
    </row>
    <row r="190" ht="20.1" customHeight="1" spans="1:6">
      <c r="A190" s="34"/>
      <c r="B190" s="35"/>
      <c r="C190" s="36"/>
      <c r="D190" s="34" t="s">
        <v>535</v>
      </c>
      <c r="E190" s="43" t="s">
        <v>536</v>
      </c>
      <c r="F190" s="36"/>
    </row>
    <row r="191" ht="20.1" customHeight="1" spans="1:6">
      <c r="A191" s="34"/>
      <c r="B191" s="35"/>
      <c r="C191" s="36"/>
      <c r="D191" s="34" t="s">
        <v>537</v>
      </c>
      <c r="E191" s="43" t="s">
        <v>538</v>
      </c>
      <c r="F191" s="36"/>
    </row>
    <row r="192" ht="20.1" customHeight="1" spans="1:6">
      <c r="A192" s="34"/>
      <c r="B192" s="35"/>
      <c r="C192" s="36"/>
      <c r="D192" s="34" t="s">
        <v>539</v>
      </c>
      <c r="E192" s="43" t="s">
        <v>540</v>
      </c>
      <c r="F192" s="36"/>
    </row>
    <row r="193" ht="20.1" customHeight="1" spans="1:6">
      <c r="A193" s="34"/>
      <c r="B193" s="35"/>
      <c r="C193" s="36"/>
      <c r="D193" s="34" t="s">
        <v>541</v>
      </c>
      <c r="E193" s="43" t="s">
        <v>542</v>
      </c>
      <c r="F193" s="36"/>
    </row>
    <row r="194" ht="20.1" customHeight="1" spans="1:6">
      <c r="A194" s="34"/>
      <c r="B194" s="35"/>
      <c r="C194" s="36"/>
      <c r="D194" s="34" t="s">
        <v>543</v>
      </c>
      <c r="E194" s="43" t="s">
        <v>544</v>
      </c>
      <c r="F194" s="36"/>
    </row>
    <row r="195" ht="20.1" customHeight="1" spans="1:6">
      <c r="A195" s="34"/>
      <c r="B195" s="35"/>
      <c r="C195" s="36"/>
      <c r="D195" s="34" t="s">
        <v>545</v>
      </c>
      <c r="E195" s="43" t="s">
        <v>546</v>
      </c>
      <c r="F195" s="36"/>
    </row>
    <row r="196" ht="20.1" customHeight="1" spans="1:6">
      <c r="A196" s="34"/>
      <c r="B196" s="35"/>
      <c r="C196" s="36"/>
      <c r="D196" s="34" t="s">
        <v>547</v>
      </c>
      <c r="E196" s="43" t="s">
        <v>548</v>
      </c>
      <c r="F196" s="36"/>
    </row>
    <row r="197" ht="20.1" customHeight="1" spans="1:8">
      <c r="A197" s="34"/>
      <c r="B197" s="35"/>
      <c r="C197" s="36"/>
      <c r="D197" s="34" t="s">
        <v>213</v>
      </c>
      <c r="E197" s="41" t="s">
        <v>214</v>
      </c>
      <c r="F197" s="40">
        <f>SUM(F198:F213)</f>
        <v>0</v>
      </c>
      <c r="H197" s="38" t="str">
        <f>IF(F197=[1]表八!I51,"","表九不等于表八此项支出数")</f>
        <v/>
      </c>
    </row>
    <row r="198" ht="20.1" customHeight="1" spans="1:6">
      <c r="A198" s="34"/>
      <c r="B198" s="35"/>
      <c r="C198" s="36"/>
      <c r="D198" s="34" t="s">
        <v>549</v>
      </c>
      <c r="E198" s="41" t="s">
        <v>550</v>
      </c>
      <c r="F198" s="36"/>
    </row>
    <row r="199" ht="20.1" customHeight="1" spans="1:6">
      <c r="A199" s="34"/>
      <c r="B199" s="35"/>
      <c r="C199" s="36"/>
      <c r="D199" s="34" t="s">
        <v>551</v>
      </c>
      <c r="E199" s="41" t="s">
        <v>552</v>
      </c>
      <c r="F199" s="36"/>
    </row>
    <row r="200" ht="20.1" customHeight="1" spans="1:6">
      <c r="A200" s="34"/>
      <c r="B200" s="35"/>
      <c r="C200" s="36"/>
      <c r="D200" s="34" t="s">
        <v>553</v>
      </c>
      <c r="E200" s="41" t="s">
        <v>554</v>
      </c>
      <c r="F200" s="36"/>
    </row>
    <row r="201" ht="20.1" customHeight="1" spans="1:6">
      <c r="A201" s="34"/>
      <c r="B201" s="35"/>
      <c r="C201" s="36"/>
      <c r="D201" s="34" t="s">
        <v>555</v>
      </c>
      <c r="E201" s="41" t="s">
        <v>556</v>
      </c>
      <c r="F201" s="36"/>
    </row>
    <row r="202" ht="20.1" customHeight="1" spans="1:6">
      <c r="A202" s="34"/>
      <c r="B202" s="35"/>
      <c r="C202" s="36"/>
      <c r="D202" s="34" t="s">
        <v>557</v>
      </c>
      <c r="E202" s="41" t="s">
        <v>558</v>
      </c>
      <c r="F202" s="36"/>
    </row>
    <row r="203" ht="20.1" customHeight="1" spans="1:6">
      <c r="A203" s="34"/>
      <c r="B203" s="35"/>
      <c r="C203" s="36"/>
      <c r="D203" s="34" t="s">
        <v>559</v>
      </c>
      <c r="E203" s="41" t="s">
        <v>560</v>
      </c>
      <c r="F203" s="36"/>
    </row>
    <row r="204" ht="20.1" customHeight="1" spans="1:6">
      <c r="A204" s="34"/>
      <c r="B204" s="35"/>
      <c r="C204" s="36"/>
      <c r="D204" s="34" t="s">
        <v>561</v>
      </c>
      <c r="E204" s="41" t="s">
        <v>562</v>
      </c>
      <c r="F204" s="36"/>
    </row>
    <row r="205" ht="20.1" customHeight="1" spans="1:6">
      <c r="A205" s="34"/>
      <c r="B205" s="35"/>
      <c r="C205" s="36"/>
      <c r="D205" s="34" t="s">
        <v>563</v>
      </c>
      <c r="E205" s="41" t="s">
        <v>564</v>
      </c>
      <c r="F205" s="36"/>
    </row>
    <row r="206" ht="20.1" customHeight="1" spans="1:6">
      <c r="A206" s="34"/>
      <c r="B206" s="35"/>
      <c r="C206" s="36"/>
      <c r="D206" s="34" t="s">
        <v>565</v>
      </c>
      <c r="E206" s="41" t="s">
        <v>566</v>
      </c>
      <c r="F206" s="36"/>
    </row>
    <row r="207" ht="20.1" customHeight="1" spans="1:6">
      <c r="A207" s="34"/>
      <c r="B207" s="35"/>
      <c r="C207" s="36"/>
      <c r="D207" s="34" t="s">
        <v>567</v>
      </c>
      <c r="E207" s="41" t="s">
        <v>568</v>
      </c>
      <c r="F207" s="36"/>
    </row>
    <row r="208" ht="20.1" customHeight="1" spans="1:6">
      <c r="A208" s="34"/>
      <c r="B208" s="35"/>
      <c r="C208" s="36"/>
      <c r="D208" s="34" t="s">
        <v>569</v>
      </c>
      <c r="E208" s="41" t="s">
        <v>570</v>
      </c>
      <c r="F208" s="36"/>
    </row>
    <row r="209" ht="20.1" customHeight="1" spans="1:6">
      <c r="A209" s="34"/>
      <c r="B209" s="35"/>
      <c r="C209" s="36"/>
      <c r="D209" s="34" t="s">
        <v>571</v>
      </c>
      <c r="E209" s="41" t="s">
        <v>572</v>
      </c>
      <c r="F209" s="36"/>
    </row>
    <row r="210" ht="20.1" customHeight="1" spans="1:6">
      <c r="A210" s="34"/>
      <c r="B210" s="35"/>
      <c r="C210" s="36"/>
      <c r="D210" s="34" t="s">
        <v>573</v>
      </c>
      <c r="E210" s="41" t="s">
        <v>574</v>
      </c>
      <c r="F210" s="36"/>
    </row>
    <row r="211" ht="20.1" customHeight="1" spans="1:6">
      <c r="A211" s="34"/>
      <c r="B211" s="35"/>
      <c r="C211" s="36"/>
      <c r="D211" s="34" t="s">
        <v>575</v>
      </c>
      <c r="E211" s="41" t="s">
        <v>576</v>
      </c>
      <c r="F211" s="36"/>
    </row>
    <row r="212" ht="20.1" customHeight="1" spans="1:6">
      <c r="A212" s="34"/>
      <c r="B212" s="35"/>
      <c r="C212" s="36"/>
      <c r="D212" s="34" t="s">
        <v>577</v>
      </c>
      <c r="E212" s="41" t="s">
        <v>578</v>
      </c>
      <c r="F212" s="36"/>
    </row>
    <row r="213" ht="20.1" customHeight="1" spans="1:6">
      <c r="A213" s="34"/>
      <c r="B213" s="35"/>
      <c r="C213" s="36"/>
      <c r="D213" s="34" t="s">
        <v>579</v>
      </c>
      <c r="E213" s="41" t="s">
        <v>580</v>
      </c>
      <c r="F213" s="36"/>
    </row>
    <row r="214" ht="20.1" customHeight="1" spans="1:8">
      <c r="A214" s="34"/>
      <c r="B214" s="35"/>
      <c r="C214" s="36"/>
      <c r="D214" s="34" t="s">
        <v>215</v>
      </c>
      <c r="E214" s="41" t="s">
        <v>216</v>
      </c>
      <c r="F214" s="40">
        <f>SUM(F215:F230)</f>
        <v>0</v>
      </c>
      <c r="H214" s="38" t="str">
        <f>IF(F214=[1]表八!I52,"","表九不等于表八此项支出数")</f>
        <v/>
      </c>
    </row>
    <row r="215" ht="20.1" customHeight="1" spans="1:6">
      <c r="A215" s="34"/>
      <c r="B215" s="35"/>
      <c r="C215" s="36"/>
      <c r="D215" s="34" t="s">
        <v>581</v>
      </c>
      <c r="E215" s="41" t="s">
        <v>582</v>
      </c>
      <c r="F215" s="36"/>
    </row>
    <row r="216" ht="20.1" customHeight="1" spans="1:6">
      <c r="A216" s="34"/>
      <c r="B216" s="35"/>
      <c r="C216" s="36"/>
      <c r="D216" s="34" t="s">
        <v>583</v>
      </c>
      <c r="E216" s="41" t="s">
        <v>584</v>
      </c>
      <c r="F216" s="36"/>
    </row>
    <row r="217" ht="20.1" customHeight="1" spans="1:6">
      <c r="A217" s="34"/>
      <c r="B217" s="35"/>
      <c r="C217" s="36"/>
      <c r="D217" s="34" t="s">
        <v>585</v>
      </c>
      <c r="E217" s="41" t="s">
        <v>586</v>
      </c>
      <c r="F217" s="36"/>
    </row>
    <row r="218" ht="20.1" customHeight="1" spans="1:6">
      <c r="A218" s="34"/>
      <c r="B218" s="35"/>
      <c r="C218" s="36"/>
      <c r="D218" s="34" t="s">
        <v>587</v>
      </c>
      <c r="E218" s="41" t="s">
        <v>588</v>
      </c>
      <c r="F218" s="36"/>
    </row>
    <row r="219" ht="20.1" customHeight="1" spans="1:6">
      <c r="A219" s="34"/>
      <c r="B219" s="35"/>
      <c r="C219" s="36"/>
      <c r="D219" s="34" t="s">
        <v>589</v>
      </c>
      <c r="E219" s="41" t="s">
        <v>590</v>
      </c>
      <c r="F219" s="36"/>
    </row>
    <row r="220" ht="20.1" customHeight="1" spans="1:6">
      <c r="A220" s="34"/>
      <c r="B220" s="35"/>
      <c r="C220" s="36"/>
      <c r="D220" s="34" t="s">
        <v>591</v>
      </c>
      <c r="E220" s="41" t="s">
        <v>592</v>
      </c>
      <c r="F220" s="36"/>
    </row>
    <row r="221" ht="20.1" customHeight="1" spans="1:6">
      <c r="A221" s="34"/>
      <c r="B221" s="35"/>
      <c r="C221" s="36"/>
      <c r="D221" s="34" t="s">
        <v>593</v>
      </c>
      <c r="E221" s="41" t="s">
        <v>594</v>
      </c>
      <c r="F221" s="36"/>
    </row>
    <row r="222" ht="20.1" customHeight="1" spans="1:6">
      <c r="A222" s="34"/>
      <c r="B222" s="35"/>
      <c r="C222" s="36"/>
      <c r="D222" s="34" t="s">
        <v>595</v>
      </c>
      <c r="E222" s="41" t="s">
        <v>596</v>
      </c>
      <c r="F222" s="36"/>
    </row>
    <row r="223" ht="20.1" customHeight="1" spans="1:6">
      <c r="A223" s="34"/>
      <c r="B223" s="35"/>
      <c r="C223" s="36"/>
      <c r="D223" s="34" t="s">
        <v>597</v>
      </c>
      <c r="E223" s="41" t="s">
        <v>598</v>
      </c>
      <c r="F223" s="36"/>
    </row>
    <row r="224" ht="20.1" customHeight="1" spans="1:6">
      <c r="A224" s="34"/>
      <c r="B224" s="35"/>
      <c r="C224" s="36"/>
      <c r="D224" s="34" t="s">
        <v>599</v>
      </c>
      <c r="E224" s="41" t="s">
        <v>600</v>
      </c>
      <c r="F224" s="36"/>
    </row>
    <row r="225" ht="20.1" customHeight="1" spans="1:6">
      <c r="A225" s="34"/>
      <c r="B225" s="35"/>
      <c r="C225" s="36"/>
      <c r="D225" s="34" t="s">
        <v>601</v>
      </c>
      <c r="E225" s="41" t="s">
        <v>602</v>
      </c>
      <c r="F225" s="36"/>
    </row>
    <row r="226" ht="20.1" customHeight="1" spans="1:6">
      <c r="A226" s="34"/>
      <c r="B226" s="35"/>
      <c r="C226" s="36"/>
      <c r="D226" s="34" t="s">
        <v>603</v>
      </c>
      <c r="E226" s="41" t="s">
        <v>604</v>
      </c>
      <c r="F226" s="36"/>
    </row>
    <row r="227" ht="20.1" customHeight="1" spans="1:6">
      <c r="A227" s="34"/>
      <c r="B227" s="35"/>
      <c r="C227" s="36"/>
      <c r="D227" s="34" t="s">
        <v>605</v>
      </c>
      <c r="E227" s="41" t="s">
        <v>606</v>
      </c>
      <c r="F227" s="36"/>
    </row>
    <row r="228" ht="20.1" customHeight="1" spans="1:6">
      <c r="A228" s="34"/>
      <c r="B228" s="35"/>
      <c r="C228" s="36"/>
      <c r="D228" s="34" t="s">
        <v>607</v>
      </c>
      <c r="E228" s="41" t="s">
        <v>608</v>
      </c>
      <c r="F228" s="36"/>
    </row>
    <row r="229" ht="20.1" customHeight="1" spans="1:6">
      <c r="A229" s="34"/>
      <c r="B229" s="35"/>
      <c r="C229" s="36"/>
      <c r="D229" s="34" t="s">
        <v>609</v>
      </c>
      <c r="E229" s="41" t="s">
        <v>610</v>
      </c>
      <c r="F229" s="36"/>
    </row>
    <row r="230" ht="20.1" customHeight="1" spans="1:6">
      <c r="A230" s="34"/>
      <c r="B230" s="35"/>
      <c r="C230" s="36"/>
      <c r="D230" s="34" t="s">
        <v>611</v>
      </c>
      <c r="E230" s="41" t="s">
        <v>612</v>
      </c>
      <c r="F230" s="36"/>
    </row>
    <row r="231" ht="20.1" customHeight="1" spans="1:8">
      <c r="A231" s="34"/>
      <c r="B231" s="35"/>
      <c r="C231" s="36"/>
      <c r="D231" s="136" t="s">
        <v>217</v>
      </c>
      <c r="E231" s="41" t="s">
        <v>91</v>
      </c>
      <c r="F231" s="40">
        <f>SUM(F232,F245)</f>
        <v>9846</v>
      </c>
      <c r="H231" s="38" t="str">
        <f>IF(F231=[1]表八!I53,"","表九不等于表八此项支出数")</f>
        <v/>
      </c>
    </row>
    <row r="232" ht="20.1" customHeight="1" spans="1:6">
      <c r="A232" s="34"/>
      <c r="B232" s="35"/>
      <c r="C232" s="36"/>
      <c r="D232" s="136" t="s">
        <v>613</v>
      </c>
      <c r="E232" s="41" t="s">
        <v>614</v>
      </c>
      <c r="F232" s="40">
        <f>SUM(F233:F244)</f>
        <v>9846</v>
      </c>
    </row>
    <row r="233" ht="20.1" customHeight="1" spans="1:6">
      <c r="A233" s="34"/>
      <c r="B233" s="35"/>
      <c r="C233" s="36"/>
      <c r="D233" s="136" t="s">
        <v>615</v>
      </c>
      <c r="E233" s="41" t="s">
        <v>616</v>
      </c>
      <c r="F233" s="36"/>
    </row>
    <row r="234" ht="20.1" customHeight="1" spans="1:6">
      <c r="A234" s="34"/>
      <c r="B234" s="35"/>
      <c r="C234" s="36"/>
      <c r="D234" s="136" t="s">
        <v>617</v>
      </c>
      <c r="E234" s="41" t="s">
        <v>618</v>
      </c>
      <c r="F234" s="36"/>
    </row>
    <row r="235" ht="20.1" customHeight="1" spans="1:6">
      <c r="A235" s="34"/>
      <c r="B235" s="35"/>
      <c r="C235" s="36"/>
      <c r="D235" s="136" t="s">
        <v>619</v>
      </c>
      <c r="E235" s="41" t="s">
        <v>620</v>
      </c>
      <c r="F235" s="36"/>
    </row>
    <row r="236" ht="20.1" customHeight="1" spans="1:6">
      <c r="A236" s="34"/>
      <c r="B236" s="35"/>
      <c r="C236" s="36"/>
      <c r="D236" s="136" t="s">
        <v>621</v>
      </c>
      <c r="E236" s="41" t="s">
        <v>622</v>
      </c>
      <c r="F236" s="36"/>
    </row>
    <row r="237" ht="20.1" customHeight="1" spans="1:6">
      <c r="A237" s="34"/>
      <c r="B237" s="35"/>
      <c r="C237" s="36"/>
      <c r="D237" s="136" t="s">
        <v>623</v>
      </c>
      <c r="E237" s="41" t="s">
        <v>624</v>
      </c>
      <c r="F237" s="36"/>
    </row>
    <row r="238" ht="20.1" customHeight="1" spans="1:6">
      <c r="A238" s="34"/>
      <c r="B238" s="35"/>
      <c r="C238" s="36"/>
      <c r="D238" s="136" t="s">
        <v>625</v>
      </c>
      <c r="E238" s="41" t="s">
        <v>626</v>
      </c>
      <c r="F238" s="36"/>
    </row>
    <row r="239" ht="20.1" customHeight="1" spans="1:6">
      <c r="A239" s="34"/>
      <c r="B239" s="35"/>
      <c r="C239" s="36"/>
      <c r="D239" s="136" t="s">
        <v>627</v>
      </c>
      <c r="E239" s="41" t="s">
        <v>628</v>
      </c>
      <c r="F239" s="36"/>
    </row>
    <row r="240" ht="20.1" customHeight="1" spans="1:6">
      <c r="A240" s="34"/>
      <c r="B240" s="35"/>
      <c r="C240" s="36"/>
      <c r="D240" s="136" t="s">
        <v>629</v>
      </c>
      <c r="E240" s="41" t="s">
        <v>630</v>
      </c>
      <c r="F240" s="36"/>
    </row>
    <row r="241" ht="20.1" customHeight="1" spans="1:6">
      <c r="A241" s="34"/>
      <c r="B241" s="35"/>
      <c r="C241" s="36"/>
      <c r="D241" s="136" t="s">
        <v>631</v>
      </c>
      <c r="E241" s="41" t="s">
        <v>632</v>
      </c>
      <c r="F241" s="36"/>
    </row>
    <row r="242" ht="20.1" customHeight="1" spans="1:6">
      <c r="A242" s="34"/>
      <c r="B242" s="35"/>
      <c r="C242" s="36"/>
      <c r="D242" s="136" t="s">
        <v>633</v>
      </c>
      <c r="E242" s="41" t="s">
        <v>92</v>
      </c>
      <c r="F242" s="36">
        <v>9846</v>
      </c>
    </row>
    <row r="243" ht="20.1" customHeight="1" spans="1:6">
      <c r="A243" s="34"/>
      <c r="B243" s="35"/>
      <c r="C243" s="36"/>
      <c r="D243" s="136" t="s">
        <v>634</v>
      </c>
      <c r="E243" s="41" t="s">
        <v>635</v>
      </c>
      <c r="F243" s="36"/>
    </row>
    <row r="244" ht="20.1" customHeight="1" spans="1:6">
      <c r="A244" s="34"/>
      <c r="B244" s="35"/>
      <c r="C244" s="36"/>
      <c r="D244" s="136" t="s">
        <v>636</v>
      </c>
      <c r="E244" s="41" t="s">
        <v>637</v>
      </c>
      <c r="F244" s="36"/>
    </row>
    <row r="245" ht="20.1" customHeight="1" spans="1:6">
      <c r="A245" s="34"/>
      <c r="B245" s="35"/>
      <c r="C245" s="36"/>
      <c r="D245" s="136" t="s">
        <v>638</v>
      </c>
      <c r="E245" s="41" t="s">
        <v>639</v>
      </c>
      <c r="F245" s="40">
        <f>SUM(F246:F251)</f>
        <v>0</v>
      </c>
    </row>
    <row r="246" ht="20.1" customHeight="1" spans="1:6">
      <c r="A246" s="34"/>
      <c r="B246" s="35"/>
      <c r="C246" s="36"/>
      <c r="D246" s="136" t="s">
        <v>640</v>
      </c>
      <c r="E246" s="41" t="s">
        <v>641</v>
      </c>
      <c r="F246" s="36"/>
    </row>
    <row r="247" ht="20.1" customHeight="1" spans="1:6">
      <c r="A247" s="34"/>
      <c r="B247" s="35"/>
      <c r="C247" s="36"/>
      <c r="D247" s="136" t="s">
        <v>642</v>
      </c>
      <c r="E247" s="41" t="s">
        <v>643</v>
      </c>
      <c r="F247" s="36"/>
    </row>
    <row r="248" ht="20.1" customHeight="1" spans="1:6">
      <c r="A248" s="34"/>
      <c r="B248" s="35"/>
      <c r="C248" s="36"/>
      <c r="D248" s="136" t="s">
        <v>644</v>
      </c>
      <c r="E248" s="41" t="s">
        <v>645</v>
      </c>
      <c r="F248" s="36"/>
    </row>
    <row r="249" ht="20.1" customHeight="1" spans="1:6">
      <c r="A249" s="34"/>
      <c r="B249" s="35"/>
      <c r="C249" s="36"/>
      <c r="D249" s="136" t="s">
        <v>646</v>
      </c>
      <c r="E249" s="41" t="s">
        <v>647</v>
      </c>
      <c r="F249" s="36"/>
    </row>
    <row r="250" ht="20.1" customHeight="1" spans="1:6">
      <c r="A250" s="34"/>
      <c r="B250" s="35"/>
      <c r="C250" s="36"/>
      <c r="D250" s="136" t="s">
        <v>648</v>
      </c>
      <c r="E250" s="41" t="s">
        <v>649</v>
      </c>
      <c r="F250" s="36"/>
    </row>
    <row r="251" ht="20.1" customHeight="1" spans="1:6">
      <c r="A251" s="34"/>
      <c r="B251" s="35"/>
      <c r="C251" s="36"/>
      <c r="D251" s="136" t="s">
        <v>650</v>
      </c>
      <c r="E251" s="41" t="s">
        <v>651</v>
      </c>
      <c r="F251" s="36"/>
    </row>
    <row r="252" ht="20.1" customHeight="1" spans="1:6">
      <c r="A252" s="34"/>
      <c r="B252" s="35"/>
      <c r="C252" s="36"/>
      <c r="D252" s="34"/>
      <c r="E252" s="41"/>
      <c r="F252" s="36"/>
    </row>
    <row r="253" ht="20.1" customHeight="1" spans="1:6">
      <c r="A253" s="34"/>
      <c r="B253" s="35"/>
      <c r="C253" s="36"/>
      <c r="D253" s="34"/>
      <c r="E253" s="41"/>
      <c r="F253" s="36"/>
    </row>
    <row r="254" ht="20.1" customHeight="1" spans="1:6">
      <c r="A254" s="34"/>
      <c r="B254" s="35"/>
      <c r="C254" s="36"/>
      <c r="D254" s="34"/>
      <c r="E254" s="41"/>
      <c r="F254" s="36"/>
    </row>
    <row r="255" ht="20.1" customHeight="1" spans="1:6">
      <c r="A255" s="34"/>
      <c r="B255" s="35"/>
      <c r="C255" s="36"/>
      <c r="D255" s="34"/>
      <c r="E255" s="43"/>
      <c r="F255" s="36"/>
    </row>
    <row r="256" ht="20.1" customHeight="1" spans="1:6">
      <c r="A256" s="34"/>
      <c r="B256" s="35"/>
      <c r="C256" s="36"/>
      <c r="D256" s="34"/>
      <c r="E256" s="43"/>
      <c r="F256" s="36"/>
    </row>
    <row r="257" ht="20.1" customHeight="1" spans="1:8">
      <c r="A257" s="34"/>
      <c r="B257" s="47" t="s">
        <v>62</v>
      </c>
      <c r="C257" s="40">
        <f>SUM(C6:C12,C18:C19,C22:C27,C33:C34)</f>
        <v>103778</v>
      </c>
      <c r="D257" s="34"/>
      <c r="E257" s="47" t="s">
        <v>93</v>
      </c>
      <c r="F257" s="40">
        <f>SUM(F6,F22,F34,F45,F100,F116,F168,F172,F197,F214,F231)</f>
        <v>165270</v>
      </c>
      <c r="G257" s="38" t="str">
        <f>IF(C257=[1]表八!D62,"","表九不等于表八该项收入数")</f>
        <v/>
      </c>
      <c r="H257" s="38" t="str">
        <f>IF(F257=[1]表八!I62,"","表九不等于表八此项支出数")</f>
        <v/>
      </c>
    </row>
    <row r="258" ht="20.1" customHeight="1" spans="1:8">
      <c r="A258" s="34" t="s">
        <v>218</v>
      </c>
      <c r="B258" s="44" t="s">
        <v>219</v>
      </c>
      <c r="C258" s="40">
        <f>SUM(C259,C262:C263,C265:C266)</f>
        <v>86630</v>
      </c>
      <c r="D258" s="34" t="s">
        <v>220</v>
      </c>
      <c r="E258" s="44" t="s">
        <v>221</v>
      </c>
      <c r="F258" s="40">
        <f>SUM(F259,F262:F265)</f>
        <v>25138</v>
      </c>
      <c r="G258" s="38" t="str">
        <f>IF(C258=[1]表八!D63,"","表九不等于表八该项收入数")</f>
        <v/>
      </c>
      <c r="H258" s="38" t="str">
        <f>IF(F258=[1]表八!I63,"","表九不等于表八此项支出数")</f>
        <v/>
      </c>
    </row>
    <row r="259" ht="20.1" customHeight="1" spans="1:8">
      <c r="A259" s="34" t="s">
        <v>222</v>
      </c>
      <c r="B259" s="34" t="s">
        <v>223</v>
      </c>
      <c r="C259" s="40">
        <f>SUM(C260:C261)</f>
        <v>1984</v>
      </c>
      <c r="D259" s="34" t="s">
        <v>224</v>
      </c>
      <c r="E259" s="34" t="s">
        <v>225</v>
      </c>
      <c r="F259" s="40">
        <f>SUM(F260:F261)</f>
        <v>0</v>
      </c>
      <c r="G259" s="38" t="str">
        <f>IF(C259=[1]表八!D64,"","表九不等于表八该项收入数")</f>
        <v/>
      </c>
      <c r="H259" s="38" t="str">
        <f>IF(F259=[1]表八!I64,"","表九不等于表八此项支出数")</f>
        <v/>
      </c>
    </row>
    <row r="260" ht="20.1" customHeight="1" spans="1:8">
      <c r="A260" s="34" t="s">
        <v>226</v>
      </c>
      <c r="B260" s="34" t="s">
        <v>227</v>
      </c>
      <c r="C260" s="36">
        <v>1984</v>
      </c>
      <c r="D260" s="34" t="s">
        <v>228</v>
      </c>
      <c r="E260" s="34" t="s">
        <v>229</v>
      </c>
      <c r="F260" s="36"/>
      <c r="G260" s="38" t="str">
        <f>IF(C260=[1]表八!D65,"","表九不等于表八该项收入数")</f>
        <v/>
      </c>
      <c r="H260" s="38" t="str">
        <f>IF(F260=[1]表八!I65,"","表九不等于表八此项支出数")</f>
        <v/>
      </c>
    </row>
    <row r="261" ht="20.1" customHeight="1" spans="1:8">
      <c r="A261" s="34" t="s">
        <v>230</v>
      </c>
      <c r="B261" s="34" t="s">
        <v>231</v>
      </c>
      <c r="C261" s="36"/>
      <c r="D261" s="34" t="s">
        <v>232</v>
      </c>
      <c r="E261" s="34" t="s">
        <v>233</v>
      </c>
      <c r="F261" s="36"/>
      <c r="G261" s="38" t="str">
        <f>IF(C261=[1]表八!D66,"","表九不等于表八该项收入数")</f>
        <v/>
      </c>
      <c r="H261" s="38" t="str">
        <f>IF(F261=[1]表八!I66,"","表九不等于表八此项支出数")</f>
        <v/>
      </c>
    </row>
    <row r="262" ht="20.1" customHeight="1" spans="1:8">
      <c r="A262" s="34" t="s">
        <v>234</v>
      </c>
      <c r="B262" s="34" t="s">
        <v>235</v>
      </c>
      <c r="C262" s="36">
        <v>9846</v>
      </c>
      <c r="D262" s="34" t="s">
        <v>236</v>
      </c>
      <c r="E262" s="34" t="s">
        <v>237</v>
      </c>
      <c r="F262" s="36">
        <v>25138</v>
      </c>
      <c r="G262" s="38" t="str">
        <f>IF(C262=[1]表八!D67,"","表九不等于表八该项收入数")</f>
        <v/>
      </c>
      <c r="H262" s="38" t="str">
        <f>IF(F262=[1]表八!I67,"","表九不等于表八此项支出数")</f>
        <v/>
      </c>
    </row>
    <row r="263" ht="20.1" customHeight="1" spans="1:8">
      <c r="A263" s="34" t="s">
        <v>238</v>
      </c>
      <c r="B263" s="34" t="s">
        <v>239</v>
      </c>
      <c r="C263" s="36"/>
      <c r="D263" s="34" t="s">
        <v>240</v>
      </c>
      <c r="E263" s="34" t="s">
        <v>241</v>
      </c>
      <c r="F263" s="36"/>
      <c r="G263" s="38" t="str">
        <f>IF(C263=[1]表八!D68,"","表九不等于表八该项收入数")</f>
        <v/>
      </c>
      <c r="H263" s="38" t="str">
        <f>IF(F263=[1]表八!I68,"","表九不等于表八此项支出数")</f>
        <v/>
      </c>
    </row>
    <row r="264" ht="20.1" customHeight="1" spans="1:8">
      <c r="A264" s="34" t="s">
        <v>242</v>
      </c>
      <c r="B264" s="34" t="s">
        <v>243</v>
      </c>
      <c r="C264" s="36"/>
      <c r="D264" s="34" t="s">
        <v>244</v>
      </c>
      <c r="E264" s="48" t="s">
        <v>245</v>
      </c>
      <c r="F264" s="36"/>
      <c r="G264" s="38" t="str">
        <f>IF(C264=[1]表八!D69,"","表九不等于表八该项收入数")</f>
        <v/>
      </c>
      <c r="H264" s="38" t="str">
        <f>IF(F264=[1]表八!I69,"","表九不等于表八此项支出数")</f>
        <v/>
      </c>
    </row>
    <row r="265" ht="20.1" customHeight="1" spans="1:8">
      <c r="A265" s="34" t="s">
        <v>246</v>
      </c>
      <c r="B265" s="48" t="s">
        <v>247</v>
      </c>
      <c r="C265" s="36"/>
      <c r="D265" s="34" t="s">
        <v>248</v>
      </c>
      <c r="E265" s="48" t="s">
        <v>249</v>
      </c>
      <c r="F265" s="36"/>
      <c r="G265" s="38" t="str">
        <f>IF(C265=[1]表八!D70,"","表九不等于表八该项收入数")</f>
        <v/>
      </c>
      <c r="H265" s="38" t="str">
        <f>IF(F265=[1]表八!I70,"","表九不等于表八此项支出数")</f>
        <v/>
      </c>
    </row>
    <row r="266" ht="20.1" customHeight="1" spans="1:7">
      <c r="A266" s="34" t="s">
        <v>250</v>
      </c>
      <c r="B266" s="48" t="s">
        <v>251</v>
      </c>
      <c r="C266" s="36">
        <v>74800</v>
      </c>
      <c r="D266" s="34"/>
      <c r="E266" s="48"/>
      <c r="F266" s="36"/>
      <c r="G266" s="38" t="str">
        <f>IF(C266=[1]表八!D71,"","表九不等于表八该项收入数")</f>
        <v/>
      </c>
    </row>
    <row r="267" ht="20.1" customHeight="1" spans="1:6">
      <c r="A267" s="34"/>
      <c r="B267" s="48"/>
      <c r="C267" s="36"/>
      <c r="D267" s="34"/>
      <c r="E267" s="48"/>
      <c r="F267" s="36"/>
    </row>
    <row r="268" ht="15.75" customHeight="1" spans="1:6">
      <c r="A268" s="34"/>
      <c r="B268" s="48"/>
      <c r="C268" s="36"/>
      <c r="D268" s="34"/>
      <c r="E268" s="48"/>
      <c r="F268" s="36"/>
    </row>
    <row r="269" ht="20.1" customHeight="1" spans="1:6">
      <c r="A269" s="34"/>
      <c r="B269" s="48"/>
      <c r="C269" s="36"/>
      <c r="D269" s="34"/>
      <c r="E269" s="48"/>
      <c r="F269" s="36"/>
    </row>
    <row r="270" ht="20.1" customHeight="1" spans="1:7">
      <c r="A270" s="34"/>
      <c r="B270" s="47" t="s">
        <v>252</v>
      </c>
      <c r="C270" s="40">
        <f>SUM(C257:C258)</f>
        <v>190408</v>
      </c>
      <c r="D270" s="34"/>
      <c r="E270" s="47" t="s">
        <v>253</v>
      </c>
      <c r="F270" s="40">
        <f>SUM(F257:F258)</f>
        <v>190408</v>
      </c>
      <c r="G270" s="38" t="str">
        <f>IF(C270=[1]表八!D73,"","表九不等于表八该项收入数")</f>
        <v/>
      </c>
    </row>
    <row r="271" ht="20.1" customHeight="1"/>
    <row r="272" ht="20.1" customHeight="1" spans="2:6">
      <c r="B272" s="38" t="str">
        <f>IF(C265=0,"","此处不是市县所用科目")</f>
        <v/>
      </c>
      <c r="C272" s="38" t="str">
        <f>IF(F265=0,"","此处不是市县所用科目")</f>
        <v/>
      </c>
      <c r="F272" s="49" t="str">
        <f>IF(C270=F270,"","收入和支出不相等")</f>
        <v/>
      </c>
    </row>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sheetData>
  <mergeCells count="3">
    <mergeCell ref="B2:F2"/>
    <mergeCell ref="A4:C4"/>
    <mergeCell ref="D4:F4"/>
  </mergeCells>
  <printOptions horizontalCentered="1"/>
  <pageMargins left="0.47" right="0.47" top="0.59" bottom="0.47" header="0.31" footer="0.31"/>
  <pageSetup paperSize="9" scale="8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showGridLines="0" showZeros="0" zoomScaleSheetLayoutView="60" workbookViewId="0">
      <pane xSplit="2" ySplit="5" topLeftCell="C6" activePane="bottomRight" state="frozen"/>
      <selection/>
      <selection pane="topRight"/>
      <selection pane="bottomLeft"/>
      <selection pane="bottomRight" activeCell="E29" sqref="E29"/>
    </sheetView>
  </sheetViews>
  <sheetFormatPr defaultColWidth="9" defaultRowHeight="13.5"/>
  <cols>
    <col min="1" max="1" width="9" style="5"/>
    <col min="2" max="2" width="54.2" style="5" customWidth="1"/>
    <col min="3" max="3" width="12.9" style="5" customWidth="1"/>
    <col min="4" max="4" width="19.2" style="5" customWidth="1"/>
    <col min="5" max="5" width="18.9" style="5" customWidth="1"/>
    <col min="6" max="6" width="13.4" style="5" customWidth="1"/>
    <col min="7" max="7" width="13.5" style="5" customWidth="1"/>
    <col min="8" max="8" width="14.6" style="5" customWidth="1"/>
    <col min="9" max="9" width="13.6" style="5" customWidth="1"/>
    <col min="10" max="16384" width="9" style="5"/>
  </cols>
  <sheetData>
    <row r="1" ht="14.25" spans="2:2">
      <c r="B1" s="6" t="s">
        <v>652</v>
      </c>
    </row>
    <row r="2" s="3" customFormat="1" ht="20.25" spans="2:9">
      <c r="B2" s="7" t="s">
        <v>653</v>
      </c>
      <c r="C2" s="7"/>
      <c r="D2" s="7"/>
      <c r="E2" s="7"/>
      <c r="F2" s="7"/>
      <c r="G2" s="7"/>
      <c r="H2" s="7"/>
      <c r="I2" s="7"/>
    </row>
    <row r="3" ht="18" customHeight="1" spans="9:9">
      <c r="I3" s="25" t="s">
        <v>36</v>
      </c>
    </row>
    <row r="4" s="4" customFormat="1" ht="31.2" customHeight="1" spans="1:10">
      <c r="A4" s="8" t="s">
        <v>99</v>
      </c>
      <c r="B4" s="8" t="s">
        <v>37</v>
      </c>
      <c r="C4" s="8" t="s">
        <v>654</v>
      </c>
      <c r="D4" s="8" t="s">
        <v>655</v>
      </c>
      <c r="E4" s="9" t="s">
        <v>656</v>
      </c>
      <c r="F4" s="9" t="s">
        <v>657</v>
      </c>
      <c r="G4" s="8" t="s">
        <v>658</v>
      </c>
      <c r="H4" s="8" t="s">
        <v>659</v>
      </c>
      <c r="I4" s="8" t="s">
        <v>660</v>
      </c>
      <c r="J4" s="26" t="s">
        <v>661</v>
      </c>
    </row>
    <row r="5" s="4" customFormat="1" ht="27.75" customHeight="1" spans="1:10">
      <c r="A5" s="8"/>
      <c r="B5" s="8"/>
      <c r="C5" s="8"/>
      <c r="D5" s="10"/>
      <c r="E5" s="11"/>
      <c r="F5" s="12"/>
      <c r="G5" s="8"/>
      <c r="H5" s="8"/>
      <c r="I5" s="8"/>
      <c r="J5" s="26"/>
    </row>
    <row r="6" ht="18.45" customHeight="1" spans="1:10">
      <c r="A6" s="13" t="s">
        <v>103</v>
      </c>
      <c r="B6" s="14" t="s">
        <v>69</v>
      </c>
      <c r="C6" s="15">
        <f>SUM([1]表八!I6)</f>
        <v>0</v>
      </c>
      <c r="D6" s="15">
        <f t="shared" ref="D6:I6" si="0">SUM(D7:D9)</f>
        <v>0</v>
      </c>
      <c r="E6" s="15">
        <f t="shared" si="0"/>
        <v>0</v>
      </c>
      <c r="F6" s="15">
        <f t="shared" si="0"/>
        <v>0</v>
      </c>
      <c r="G6" s="15">
        <f t="shared" si="0"/>
        <v>0</v>
      </c>
      <c r="H6" s="15">
        <f t="shared" si="0"/>
        <v>0</v>
      </c>
      <c r="I6" s="15">
        <f t="shared" si="0"/>
        <v>0</v>
      </c>
      <c r="J6" s="24" t="str">
        <f t="shared" ref="J6:J53" si="1">IF(C6=SUM(D6:I6),"","分项不能于合计数")</f>
        <v/>
      </c>
    </row>
    <row r="7" ht="18.45" customHeight="1" spans="1:10">
      <c r="A7" s="13" t="s">
        <v>106</v>
      </c>
      <c r="B7" s="16" t="s">
        <v>107</v>
      </c>
      <c r="C7" s="15">
        <f>SUM([1]表八!I7)</f>
        <v>0</v>
      </c>
      <c r="D7" s="17"/>
      <c r="E7" s="17"/>
      <c r="F7" s="17"/>
      <c r="G7" s="17"/>
      <c r="H7" s="17"/>
      <c r="I7" s="17"/>
      <c r="J7" s="24" t="str">
        <f t="shared" si="1"/>
        <v/>
      </c>
    </row>
    <row r="8" ht="18.45" customHeight="1" spans="1:10">
      <c r="A8" s="13" t="s">
        <v>109</v>
      </c>
      <c r="B8" s="16" t="s">
        <v>110</v>
      </c>
      <c r="C8" s="15">
        <f>SUM([1]表八!I8)</f>
        <v>0</v>
      </c>
      <c r="D8" s="17"/>
      <c r="E8" s="17"/>
      <c r="F8" s="17"/>
      <c r="G8" s="17"/>
      <c r="H8" s="17"/>
      <c r="I8" s="17"/>
      <c r="J8" s="24" t="str">
        <f t="shared" si="1"/>
        <v/>
      </c>
    </row>
    <row r="9" ht="18.45" customHeight="1" spans="1:10">
      <c r="A9" s="13" t="s">
        <v>113</v>
      </c>
      <c r="B9" s="16" t="s">
        <v>114</v>
      </c>
      <c r="C9" s="15">
        <f>SUM([1]表八!I9)</f>
        <v>0</v>
      </c>
      <c r="D9" s="17"/>
      <c r="E9" s="17"/>
      <c r="F9" s="17"/>
      <c r="G9" s="17"/>
      <c r="H9" s="17"/>
      <c r="I9" s="17"/>
      <c r="J9" s="24" t="str">
        <f t="shared" si="1"/>
        <v/>
      </c>
    </row>
    <row r="10" ht="18.45" customHeight="1" spans="1:10">
      <c r="A10" s="13" t="s">
        <v>117</v>
      </c>
      <c r="B10" s="14" t="s">
        <v>72</v>
      </c>
      <c r="C10" s="15">
        <f>SUM([1]表八!I10)</f>
        <v>50</v>
      </c>
      <c r="D10" s="15">
        <f t="shared" ref="D10:I10" si="2">SUM(D11:D13)</f>
        <v>0</v>
      </c>
      <c r="E10" s="15">
        <f t="shared" si="2"/>
        <v>50</v>
      </c>
      <c r="F10" s="15">
        <f t="shared" si="2"/>
        <v>0</v>
      </c>
      <c r="G10" s="15">
        <f t="shared" si="2"/>
        <v>0</v>
      </c>
      <c r="H10" s="15">
        <f t="shared" si="2"/>
        <v>0</v>
      </c>
      <c r="I10" s="15">
        <f t="shared" si="2"/>
        <v>0</v>
      </c>
      <c r="J10" s="24" t="str">
        <f t="shared" si="1"/>
        <v/>
      </c>
    </row>
    <row r="11" ht="18.45" customHeight="1" spans="1:10">
      <c r="A11" s="13" t="s">
        <v>120</v>
      </c>
      <c r="B11" s="16" t="s">
        <v>73</v>
      </c>
      <c r="C11" s="15">
        <f>SUM([1]表八!I11)</f>
        <v>50</v>
      </c>
      <c r="D11" s="17"/>
      <c r="E11" s="17">
        <v>50</v>
      </c>
      <c r="F11" s="17"/>
      <c r="G11" s="17"/>
      <c r="H11" s="17"/>
      <c r="I11" s="17"/>
      <c r="J11" s="24" t="str">
        <f t="shared" si="1"/>
        <v/>
      </c>
    </row>
    <row r="12" ht="18.45" customHeight="1" spans="1:10">
      <c r="A12" s="13" t="s">
        <v>123</v>
      </c>
      <c r="B12" s="16" t="s">
        <v>124</v>
      </c>
      <c r="C12" s="15">
        <f>SUM([1]表八!I12)</f>
        <v>0</v>
      </c>
      <c r="D12" s="17"/>
      <c r="E12" s="17"/>
      <c r="F12" s="17"/>
      <c r="G12" s="17"/>
      <c r="H12" s="17"/>
      <c r="I12" s="17"/>
      <c r="J12" s="24" t="str">
        <f t="shared" si="1"/>
        <v/>
      </c>
    </row>
    <row r="13" ht="18.45" customHeight="1" spans="1:10">
      <c r="A13" s="13" t="s">
        <v>127</v>
      </c>
      <c r="B13" s="16" t="s">
        <v>128</v>
      </c>
      <c r="C13" s="15">
        <f>SUM([1]表八!I13)</f>
        <v>0</v>
      </c>
      <c r="D13" s="17"/>
      <c r="E13" s="17"/>
      <c r="F13" s="17"/>
      <c r="G13" s="17"/>
      <c r="H13" s="17"/>
      <c r="I13" s="17"/>
      <c r="J13" s="24" t="str">
        <f t="shared" si="1"/>
        <v/>
      </c>
    </row>
    <row r="14" ht="18.45" customHeight="1" spans="1:10">
      <c r="A14" s="13" t="s">
        <v>131</v>
      </c>
      <c r="B14" s="14" t="s">
        <v>132</v>
      </c>
      <c r="C14" s="15">
        <f>SUM([1]表八!I14)</f>
        <v>0</v>
      </c>
      <c r="D14" s="15">
        <f t="shared" ref="D14:I14" si="3">SUM(D15:D16)</f>
        <v>0</v>
      </c>
      <c r="E14" s="15">
        <f t="shared" si="3"/>
        <v>0</v>
      </c>
      <c r="F14" s="15">
        <f t="shared" si="3"/>
        <v>0</v>
      </c>
      <c r="G14" s="15">
        <f t="shared" si="3"/>
        <v>0</v>
      </c>
      <c r="H14" s="15">
        <f t="shared" si="3"/>
        <v>0</v>
      </c>
      <c r="I14" s="15">
        <f t="shared" si="3"/>
        <v>0</v>
      </c>
      <c r="J14" s="24" t="str">
        <f t="shared" si="1"/>
        <v/>
      </c>
    </row>
    <row r="15" ht="18.45" customHeight="1" spans="1:10">
      <c r="A15" s="13" t="s">
        <v>135</v>
      </c>
      <c r="B15" s="14" t="s">
        <v>136</v>
      </c>
      <c r="C15" s="15">
        <f>SUM([1]表八!I15)</f>
        <v>0</v>
      </c>
      <c r="D15" s="17"/>
      <c r="E15" s="17"/>
      <c r="F15" s="17"/>
      <c r="G15" s="17"/>
      <c r="H15" s="17"/>
      <c r="I15" s="17"/>
      <c r="J15" s="24" t="str">
        <f t="shared" si="1"/>
        <v/>
      </c>
    </row>
    <row r="16" ht="18.45" customHeight="1" spans="1:10">
      <c r="A16" s="13" t="s">
        <v>139</v>
      </c>
      <c r="B16" s="14" t="s">
        <v>140</v>
      </c>
      <c r="C16" s="15">
        <f>SUM([1]表八!I16)</f>
        <v>0</v>
      </c>
      <c r="D16" s="17"/>
      <c r="E16" s="17"/>
      <c r="F16" s="17"/>
      <c r="G16" s="17"/>
      <c r="H16" s="17"/>
      <c r="I16" s="17"/>
      <c r="J16" s="24" t="str">
        <f t="shared" si="1"/>
        <v/>
      </c>
    </row>
    <row r="17" ht="18.45" customHeight="1" spans="1:10">
      <c r="A17" s="13" t="s">
        <v>143</v>
      </c>
      <c r="B17" s="14" t="s">
        <v>75</v>
      </c>
      <c r="C17" s="15">
        <f>SUM([1]表八!I17)</f>
        <v>80404</v>
      </c>
      <c r="D17" s="15">
        <f t="shared" ref="D17:I17" si="4">SUM(D18:D27)</f>
        <v>78640</v>
      </c>
      <c r="E17" s="15">
        <f t="shared" si="4"/>
        <v>1764</v>
      </c>
      <c r="F17" s="15">
        <f t="shared" si="4"/>
        <v>0</v>
      </c>
      <c r="G17" s="15">
        <f t="shared" si="4"/>
        <v>0</v>
      </c>
      <c r="H17" s="15">
        <f t="shared" si="4"/>
        <v>0</v>
      </c>
      <c r="I17" s="15">
        <f t="shared" si="4"/>
        <v>0</v>
      </c>
      <c r="J17" s="24" t="str">
        <f t="shared" si="1"/>
        <v/>
      </c>
    </row>
    <row r="18" ht="18.45" customHeight="1" spans="1:10">
      <c r="A18" s="13" t="s">
        <v>146</v>
      </c>
      <c r="B18" s="14" t="s">
        <v>147</v>
      </c>
      <c r="C18" s="15">
        <f>SUM([1]表八!I18)</f>
        <v>74324</v>
      </c>
      <c r="D18" s="17">
        <v>72560</v>
      </c>
      <c r="E18" s="17">
        <v>1764</v>
      </c>
      <c r="F18" s="17"/>
      <c r="G18" s="17"/>
      <c r="H18" s="17"/>
      <c r="I18" s="17"/>
      <c r="J18" s="24" t="str">
        <f t="shared" si="1"/>
        <v/>
      </c>
    </row>
    <row r="19" ht="18.45" customHeight="1" spans="1:10">
      <c r="A19" s="13" t="s">
        <v>150</v>
      </c>
      <c r="B19" s="14" t="s">
        <v>151</v>
      </c>
      <c r="C19" s="18">
        <f>SUM([1]表八!I19)</f>
        <v>2070</v>
      </c>
      <c r="D19" s="17">
        <v>2070</v>
      </c>
      <c r="E19" s="17"/>
      <c r="F19" s="17"/>
      <c r="G19" s="17"/>
      <c r="H19" s="17"/>
      <c r="I19" s="17"/>
      <c r="J19" s="24" t="str">
        <f t="shared" si="1"/>
        <v/>
      </c>
    </row>
    <row r="20" ht="18.45" customHeight="1" spans="1:10">
      <c r="A20" s="13" t="s">
        <v>154</v>
      </c>
      <c r="B20" s="14" t="s">
        <v>78</v>
      </c>
      <c r="C20" s="15">
        <f>SUM([1]表八!I20)</f>
        <v>710</v>
      </c>
      <c r="D20" s="17">
        <v>710</v>
      </c>
      <c r="E20" s="17"/>
      <c r="F20" s="17"/>
      <c r="G20" s="17"/>
      <c r="H20" s="17"/>
      <c r="I20" s="17"/>
      <c r="J20" s="24" t="str">
        <f t="shared" si="1"/>
        <v/>
      </c>
    </row>
    <row r="21" ht="18.45" customHeight="1" spans="1:10">
      <c r="A21" s="13" t="s">
        <v>157</v>
      </c>
      <c r="B21" s="14" t="s">
        <v>79</v>
      </c>
      <c r="C21" s="15">
        <f>SUM([1]表八!I21)</f>
        <v>3000</v>
      </c>
      <c r="D21" s="17">
        <v>3000</v>
      </c>
      <c r="E21" s="17"/>
      <c r="F21" s="17"/>
      <c r="G21" s="17"/>
      <c r="H21" s="17"/>
      <c r="I21" s="17"/>
      <c r="J21" s="24" t="str">
        <f t="shared" si="1"/>
        <v/>
      </c>
    </row>
    <row r="22" ht="18.45" customHeight="1" spans="1:10">
      <c r="A22" s="13" t="s">
        <v>160</v>
      </c>
      <c r="B22" s="14" t="s">
        <v>161</v>
      </c>
      <c r="C22" s="15">
        <f>SUM([1]表八!I22)</f>
        <v>300</v>
      </c>
      <c r="D22" s="17">
        <v>300</v>
      </c>
      <c r="E22" s="17"/>
      <c r="F22" s="17"/>
      <c r="G22" s="17"/>
      <c r="H22" s="17"/>
      <c r="I22" s="17"/>
      <c r="J22" s="24" t="str">
        <f t="shared" si="1"/>
        <v/>
      </c>
    </row>
    <row r="23" ht="18.45" customHeight="1" spans="1:10">
      <c r="A23" s="13" t="s">
        <v>162</v>
      </c>
      <c r="B23" s="14" t="s">
        <v>163</v>
      </c>
      <c r="C23" s="15">
        <f>SUM([1]表八!I23)</f>
        <v>0</v>
      </c>
      <c r="D23" s="17"/>
      <c r="E23" s="17"/>
      <c r="F23" s="17"/>
      <c r="G23" s="17"/>
      <c r="H23" s="17"/>
      <c r="I23" s="17"/>
      <c r="J23" s="24" t="str">
        <f t="shared" si="1"/>
        <v/>
      </c>
    </row>
    <row r="24" ht="18.45" customHeight="1" spans="1:10">
      <c r="A24" s="13" t="s">
        <v>164</v>
      </c>
      <c r="B24" s="14" t="s">
        <v>81</v>
      </c>
      <c r="C24" s="15">
        <f>SUM([1]表八!I24)</f>
        <v>0</v>
      </c>
      <c r="D24" s="17"/>
      <c r="E24" s="17"/>
      <c r="F24" s="17"/>
      <c r="G24" s="17"/>
      <c r="H24" s="17"/>
      <c r="I24" s="17"/>
      <c r="J24" s="24" t="str">
        <f t="shared" si="1"/>
        <v/>
      </c>
    </row>
    <row r="25" ht="18.45" customHeight="1" spans="1:10">
      <c r="A25" s="13" t="s">
        <v>165</v>
      </c>
      <c r="B25" s="14" t="s">
        <v>166</v>
      </c>
      <c r="C25" s="15">
        <f>SUM([1]表八!I25)</f>
        <v>0</v>
      </c>
      <c r="D25" s="17"/>
      <c r="E25" s="17"/>
      <c r="F25" s="17"/>
      <c r="G25" s="17"/>
      <c r="H25" s="17"/>
      <c r="I25" s="17"/>
      <c r="J25" s="24" t="str">
        <f t="shared" si="1"/>
        <v/>
      </c>
    </row>
    <row r="26" ht="18.45" customHeight="1" spans="1:10">
      <c r="A26" s="13" t="s">
        <v>167</v>
      </c>
      <c r="B26" s="14" t="s">
        <v>168</v>
      </c>
      <c r="C26" s="15">
        <f>SUM([1]表八!I26)</f>
        <v>0</v>
      </c>
      <c r="D26" s="17"/>
      <c r="E26" s="17"/>
      <c r="F26" s="17"/>
      <c r="G26" s="17"/>
      <c r="H26" s="17"/>
      <c r="I26" s="17"/>
      <c r="J26" s="24" t="str">
        <f t="shared" si="1"/>
        <v/>
      </c>
    </row>
    <row r="27" ht="18.45" customHeight="1" spans="1:10">
      <c r="A27" s="13" t="s">
        <v>169</v>
      </c>
      <c r="B27" s="14" t="s">
        <v>170</v>
      </c>
      <c r="C27" s="15">
        <f>SUM([1]表八!I27)</f>
        <v>0</v>
      </c>
      <c r="D27" s="17"/>
      <c r="E27" s="17"/>
      <c r="F27" s="17"/>
      <c r="G27" s="17"/>
      <c r="H27" s="17"/>
      <c r="I27" s="17"/>
      <c r="J27" s="24" t="str">
        <f t="shared" si="1"/>
        <v/>
      </c>
    </row>
    <row r="28" ht="18.45" customHeight="1" spans="1:10">
      <c r="A28" s="13" t="s">
        <v>171</v>
      </c>
      <c r="B28" s="14" t="s">
        <v>82</v>
      </c>
      <c r="C28" s="15">
        <f>SUM([1]表八!I28)</f>
        <v>0</v>
      </c>
      <c r="D28" s="15">
        <f t="shared" ref="D28:I28" si="5">SUM(D29:D33)</f>
        <v>0</v>
      </c>
      <c r="E28" s="15">
        <f t="shared" si="5"/>
        <v>0</v>
      </c>
      <c r="F28" s="15">
        <f t="shared" si="5"/>
        <v>0</v>
      </c>
      <c r="G28" s="15">
        <f t="shared" si="5"/>
        <v>0</v>
      </c>
      <c r="H28" s="15">
        <f t="shared" si="5"/>
        <v>0</v>
      </c>
      <c r="I28" s="15">
        <f t="shared" si="5"/>
        <v>0</v>
      </c>
      <c r="J28" s="24" t="str">
        <f t="shared" si="1"/>
        <v/>
      </c>
    </row>
    <row r="29" ht="18.45" customHeight="1" spans="1:10">
      <c r="A29" s="13" t="s">
        <v>172</v>
      </c>
      <c r="B29" s="14" t="s">
        <v>83</v>
      </c>
      <c r="C29" s="15">
        <f>SUM([1]表八!I29)</f>
        <v>0</v>
      </c>
      <c r="D29" s="17"/>
      <c r="E29" s="17"/>
      <c r="F29" s="17"/>
      <c r="G29" s="17"/>
      <c r="H29" s="17"/>
      <c r="I29" s="17"/>
      <c r="J29" s="24" t="str">
        <f t="shared" si="1"/>
        <v/>
      </c>
    </row>
    <row r="30" ht="18.45" customHeight="1" spans="1:10">
      <c r="A30" s="13" t="s">
        <v>173</v>
      </c>
      <c r="B30" s="19" t="s">
        <v>174</v>
      </c>
      <c r="C30" s="15">
        <f>SUM([1]表八!I30)</f>
        <v>0</v>
      </c>
      <c r="D30" s="17"/>
      <c r="E30" s="17"/>
      <c r="F30" s="17"/>
      <c r="G30" s="17"/>
      <c r="H30" s="17"/>
      <c r="I30" s="17"/>
      <c r="J30" s="24" t="str">
        <f t="shared" si="1"/>
        <v/>
      </c>
    </row>
    <row r="31" ht="18.45" customHeight="1" spans="1:10">
      <c r="A31" s="13" t="s">
        <v>175</v>
      </c>
      <c r="B31" s="19" t="s">
        <v>176</v>
      </c>
      <c r="C31" s="15">
        <f>SUM([1]表八!I31)</f>
        <v>0</v>
      </c>
      <c r="D31" s="17"/>
      <c r="E31" s="17"/>
      <c r="F31" s="17"/>
      <c r="G31" s="17"/>
      <c r="H31" s="17"/>
      <c r="I31" s="17"/>
      <c r="J31" s="24" t="str">
        <f t="shared" si="1"/>
        <v/>
      </c>
    </row>
    <row r="32" ht="18.45" customHeight="1" spans="1:10">
      <c r="A32" s="13" t="s">
        <v>177</v>
      </c>
      <c r="B32" s="20" t="s">
        <v>178</v>
      </c>
      <c r="C32" s="15">
        <f>SUM([1]表八!I32)</f>
        <v>0</v>
      </c>
      <c r="D32" s="17"/>
      <c r="E32" s="17"/>
      <c r="F32" s="17"/>
      <c r="G32" s="17"/>
      <c r="H32" s="17"/>
      <c r="I32" s="17"/>
      <c r="J32" s="24" t="str">
        <f t="shared" si="1"/>
        <v/>
      </c>
    </row>
    <row r="33" ht="18.45" customHeight="1" spans="1:10">
      <c r="A33" s="13" t="s">
        <v>179</v>
      </c>
      <c r="B33" s="20" t="s">
        <v>180</v>
      </c>
      <c r="C33" s="15">
        <f>SUM([1]表八!I33)</f>
        <v>0</v>
      </c>
      <c r="D33" s="17"/>
      <c r="E33" s="17"/>
      <c r="F33" s="17"/>
      <c r="G33" s="17"/>
      <c r="H33" s="17"/>
      <c r="I33" s="17"/>
      <c r="J33" s="24" t="str">
        <f t="shared" si="1"/>
        <v/>
      </c>
    </row>
    <row r="34" ht="18.45" customHeight="1" spans="1:10">
      <c r="A34" s="13" t="s">
        <v>181</v>
      </c>
      <c r="B34" s="21" t="s">
        <v>182</v>
      </c>
      <c r="C34" s="15">
        <f>SUM([1]表八!I34)</f>
        <v>0</v>
      </c>
      <c r="D34" s="15">
        <f t="shared" ref="D34:I34" si="6">SUM(D35:D44)</f>
        <v>0</v>
      </c>
      <c r="E34" s="15">
        <f t="shared" si="6"/>
        <v>0</v>
      </c>
      <c r="F34" s="15">
        <f t="shared" si="6"/>
        <v>0</v>
      </c>
      <c r="G34" s="15">
        <f t="shared" si="6"/>
        <v>0</v>
      </c>
      <c r="H34" s="15">
        <f t="shared" si="6"/>
        <v>0</v>
      </c>
      <c r="I34" s="15">
        <f t="shared" si="6"/>
        <v>0</v>
      </c>
      <c r="J34" s="24" t="str">
        <f t="shared" si="1"/>
        <v/>
      </c>
    </row>
    <row r="35" ht="18.45" customHeight="1" spans="1:10">
      <c r="A35" s="13" t="s">
        <v>183</v>
      </c>
      <c r="B35" s="19" t="s">
        <v>184</v>
      </c>
      <c r="C35" s="15">
        <f>SUM([1]表八!I35)</f>
        <v>0</v>
      </c>
      <c r="D35" s="17"/>
      <c r="E35" s="17"/>
      <c r="F35" s="17"/>
      <c r="G35" s="17"/>
      <c r="H35" s="17"/>
      <c r="I35" s="17"/>
      <c r="J35" s="24" t="str">
        <f t="shared" si="1"/>
        <v/>
      </c>
    </row>
    <row r="36" ht="18.45" customHeight="1" spans="1:10">
      <c r="A36" s="13" t="s">
        <v>185</v>
      </c>
      <c r="B36" s="19" t="s">
        <v>186</v>
      </c>
      <c r="C36" s="15">
        <f>SUM([1]表八!I36)</f>
        <v>0</v>
      </c>
      <c r="D36" s="17"/>
      <c r="E36" s="17"/>
      <c r="F36" s="17"/>
      <c r="G36" s="17"/>
      <c r="H36" s="17"/>
      <c r="I36" s="17"/>
      <c r="J36" s="24" t="str">
        <f t="shared" si="1"/>
        <v/>
      </c>
    </row>
    <row r="37" ht="18.45" customHeight="1" spans="1:10">
      <c r="A37" s="13" t="s">
        <v>187</v>
      </c>
      <c r="B37" s="19" t="s">
        <v>188</v>
      </c>
      <c r="C37" s="15">
        <f>SUM([1]表八!I37)</f>
        <v>0</v>
      </c>
      <c r="D37" s="17"/>
      <c r="E37" s="17"/>
      <c r="F37" s="17"/>
      <c r="G37" s="17"/>
      <c r="H37" s="17"/>
      <c r="I37" s="17"/>
      <c r="J37" s="24" t="str">
        <f t="shared" si="1"/>
        <v/>
      </c>
    </row>
    <row r="38" ht="18.45" customHeight="1" spans="1:10">
      <c r="A38" s="13" t="s">
        <v>189</v>
      </c>
      <c r="B38" s="19" t="s">
        <v>190</v>
      </c>
      <c r="C38" s="15">
        <f>SUM([1]表八!I38)</f>
        <v>0</v>
      </c>
      <c r="D38" s="17"/>
      <c r="E38" s="17"/>
      <c r="F38" s="17"/>
      <c r="G38" s="17"/>
      <c r="H38" s="17"/>
      <c r="I38" s="17"/>
      <c r="J38" s="24" t="str">
        <f t="shared" si="1"/>
        <v/>
      </c>
    </row>
    <row r="39" ht="18.45" customHeight="1" spans="1:10">
      <c r="A39" s="13" t="s">
        <v>191</v>
      </c>
      <c r="B39" s="19" t="s">
        <v>192</v>
      </c>
      <c r="C39" s="15">
        <f>SUM([1]表八!I39)</f>
        <v>0</v>
      </c>
      <c r="D39" s="17"/>
      <c r="E39" s="17"/>
      <c r="F39" s="17"/>
      <c r="G39" s="17"/>
      <c r="H39" s="17"/>
      <c r="I39" s="17"/>
      <c r="J39" s="24" t="str">
        <f t="shared" si="1"/>
        <v/>
      </c>
    </row>
    <row r="40" ht="18.45" customHeight="1" spans="1:10">
      <c r="A40" s="13" t="s">
        <v>193</v>
      </c>
      <c r="B40" s="19" t="s">
        <v>194</v>
      </c>
      <c r="C40" s="15">
        <f>SUM([1]表八!I40)</f>
        <v>0</v>
      </c>
      <c r="D40" s="17"/>
      <c r="E40" s="17"/>
      <c r="F40" s="17"/>
      <c r="G40" s="17"/>
      <c r="H40" s="17"/>
      <c r="I40" s="17"/>
      <c r="J40" s="24" t="str">
        <f t="shared" si="1"/>
        <v/>
      </c>
    </row>
    <row r="41" ht="18.45" customHeight="1" spans="1:10">
      <c r="A41" s="13" t="s">
        <v>195</v>
      </c>
      <c r="B41" s="19" t="s">
        <v>196</v>
      </c>
      <c r="C41" s="15">
        <f>SUM([1]表八!I41)</f>
        <v>0</v>
      </c>
      <c r="D41" s="17"/>
      <c r="E41" s="17"/>
      <c r="F41" s="17"/>
      <c r="G41" s="17"/>
      <c r="H41" s="17"/>
      <c r="I41" s="17"/>
      <c r="J41" s="24" t="str">
        <f t="shared" si="1"/>
        <v/>
      </c>
    </row>
    <row r="42" ht="18.45" customHeight="1" spans="1:10">
      <c r="A42" s="13" t="s">
        <v>197</v>
      </c>
      <c r="B42" s="19" t="s">
        <v>198</v>
      </c>
      <c r="C42" s="15">
        <f>SUM([1]表八!I42)</f>
        <v>0</v>
      </c>
      <c r="D42" s="17"/>
      <c r="E42" s="17"/>
      <c r="F42" s="17"/>
      <c r="G42" s="17"/>
      <c r="H42" s="17"/>
      <c r="I42" s="17"/>
      <c r="J42" s="24" t="str">
        <f t="shared" si="1"/>
        <v/>
      </c>
    </row>
    <row r="43" ht="18.45" customHeight="1" spans="1:10">
      <c r="A43" s="13" t="s">
        <v>199</v>
      </c>
      <c r="B43" s="19" t="s">
        <v>200</v>
      </c>
      <c r="C43" s="15">
        <f>SUM([1]表八!I43)</f>
        <v>0</v>
      </c>
      <c r="D43" s="17"/>
      <c r="E43" s="17"/>
      <c r="F43" s="17"/>
      <c r="G43" s="17"/>
      <c r="H43" s="17"/>
      <c r="I43" s="17"/>
      <c r="J43" s="24" t="str">
        <f t="shared" si="1"/>
        <v/>
      </c>
    </row>
    <row r="44" ht="18.45" customHeight="1" spans="1:10">
      <c r="A44" s="13" t="s">
        <v>201</v>
      </c>
      <c r="B44" s="19" t="s">
        <v>202</v>
      </c>
      <c r="C44" s="15">
        <f>SUM([1]表八!I44)</f>
        <v>0</v>
      </c>
      <c r="D44" s="17"/>
      <c r="E44" s="17"/>
      <c r="F44" s="17"/>
      <c r="G44" s="17"/>
      <c r="H44" s="17"/>
      <c r="I44" s="17"/>
      <c r="J44" s="24" t="str">
        <f t="shared" si="1"/>
        <v/>
      </c>
    </row>
    <row r="45" ht="18.45" customHeight="1" spans="1:10">
      <c r="A45" s="13" t="s">
        <v>203</v>
      </c>
      <c r="B45" s="21" t="s">
        <v>204</v>
      </c>
      <c r="C45" s="15">
        <f>SUM([1]表八!I45)</f>
        <v>0</v>
      </c>
      <c r="D45" s="15">
        <f t="shared" ref="D45:I45" si="7">SUM(D46)</f>
        <v>0</v>
      </c>
      <c r="E45" s="15">
        <f t="shared" si="7"/>
        <v>0</v>
      </c>
      <c r="F45" s="15">
        <f t="shared" si="7"/>
        <v>0</v>
      </c>
      <c r="G45" s="15">
        <f t="shared" si="7"/>
        <v>0</v>
      </c>
      <c r="H45" s="15">
        <f t="shared" si="7"/>
        <v>0</v>
      </c>
      <c r="I45" s="15">
        <f t="shared" si="7"/>
        <v>0</v>
      </c>
      <c r="J45" s="24" t="str">
        <f t="shared" si="1"/>
        <v/>
      </c>
    </row>
    <row r="46" ht="18.45" customHeight="1" spans="1:10">
      <c r="A46" s="13" t="s">
        <v>205</v>
      </c>
      <c r="B46" s="19" t="s">
        <v>85</v>
      </c>
      <c r="C46" s="15">
        <f>SUM([1]表八!I46)</f>
        <v>0</v>
      </c>
      <c r="D46" s="17"/>
      <c r="E46" s="17"/>
      <c r="F46" s="17"/>
      <c r="G46" s="17"/>
      <c r="H46" s="17"/>
      <c r="I46" s="17"/>
      <c r="J46" s="24" t="str">
        <f t="shared" si="1"/>
        <v/>
      </c>
    </row>
    <row r="47" ht="18.45" customHeight="1" spans="1:10">
      <c r="A47" s="13" t="s">
        <v>206</v>
      </c>
      <c r="B47" s="21" t="s">
        <v>207</v>
      </c>
      <c r="C47" s="15">
        <f>SUM([1]表八!I47)</f>
        <v>74970</v>
      </c>
      <c r="D47" s="15">
        <f t="shared" ref="D47:I47" si="8">SUM(D48:D50)</f>
        <v>0</v>
      </c>
      <c r="E47" s="15">
        <f t="shared" si="8"/>
        <v>170</v>
      </c>
      <c r="F47" s="15">
        <f t="shared" si="8"/>
        <v>0</v>
      </c>
      <c r="G47" s="15">
        <f t="shared" si="8"/>
        <v>0</v>
      </c>
      <c r="H47" s="15">
        <f t="shared" si="8"/>
        <v>74800</v>
      </c>
      <c r="I47" s="15">
        <f t="shared" si="8"/>
        <v>0</v>
      </c>
      <c r="J47" s="24" t="str">
        <f t="shared" si="1"/>
        <v/>
      </c>
    </row>
    <row r="48" ht="18.45" customHeight="1" spans="1:10">
      <c r="A48" s="13" t="s">
        <v>208</v>
      </c>
      <c r="B48" s="19" t="s">
        <v>209</v>
      </c>
      <c r="C48" s="15">
        <f>SUM([1]表八!I48)</f>
        <v>74800</v>
      </c>
      <c r="D48" s="17"/>
      <c r="E48" s="17"/>
      <c r="F48" s="17"/>
      <c r="G48" s="17"/>
      <c r="H48" s="17">
        <v>74800</v>
      </c>
      <c r="I48" s="17"/>
      <c r="J48" s="24" t="str">
        <f t="shared" si="1"/>
        <v/>
      </c>
    </row>
    <row r="49" ht="18.45" customHeight="1" spans="1:10">
      <c r="A49" s="13" t="s">
        <v>210</v>
      </c>
      <c r="B49" s="19" t="s">
        <v>211</v>
      </c>
      <c r="C49" s="15">
        <f>SUM([1]表八!I49)</f>
        <v>0</v>
      </c>
      <c r="D49" s="17"/>
      <c r="E49" s="17"/>
      <c r="F49" s="17"/>
      <c r="G49" s="17"/>
      <c r="H49" s="17"/>
      <c r="I49" s="17"/>
      <c r="J49" s="24" t="str">
        <f t="shared" si="1"/>
        <v/>
      </c>
    </row>
    <row r="50" ht="18.45" customHeight="1" spans="1:10">
      <c r="A50" s="13" t="s">
        <v>212</v>
      </c>
      <c r="B50" s="19" t="s">
        <v>87</v>
      </c>
      <c r="C50" s="15">
        <f>SUM([1]表八!I50)</f>
        <v>170</v>
      </c>
      <c r="D50" s="17"/>
      <c r="E50" s="17">
        <v>170</v>
      </c>
      <c r="F50" s="17"/>
      <c r="G50" s="17"/>
      <c r="H50" s="17"/>
      <c r="I50" s="17"/>
      <c r="J50" s="24" t="str">
        <f t="shared" si="1"/>
        <v/>
      </c>
    </row>
    <row r="51" ht="18.45" customHeight="1" spans="1:10">
      <c r="A51" s="13" t="s">
        <v>213</v>
      </c>
      <c r="B51" s="21" t="s">
        <v>214</v>
      </c>
      <c r="C51" s="15">
        <f>SUM([1]表八!I51)</f>
        <v>0</v>
      </c>
      <c r="D51" s="17"/>
      <c r="E51" s="17"/>
      <c r="F51" s="17"/>
      <c r="G51" s="17"/>
      <c r="H51" s="17"/>
      <c r="I51" s="17"/>
      <c r="J51" s="24" t="str">
        <f t="shared" si="1"/>
        <v/>
      </c>
    </row>
    <row r="52" ht="18.45" customHeight="1" spans="1:10">
      <c r="A52" s="13" t="s">
        <v>215</v>
      </c>
      <c r="B52" s="21" t="s">
        <v>216</v>
      </c>
      <c r="C52" s="15">
        <f>SUM([1]表八!I52)</f>
        <v>0</v>
      </c>
      <c r="D52" s="17"/>
      <c r="E52" s="17"/>
      <c r="F52" s="17"/>
      <c r="G52" s="17"/>
      <c r="H52" s="17"/>
      <c r="I52" s="17"/>
      <c r="J52" s="24" t="str">
        <f t="shared" si="1"/>
        <v/>
      </c>
    </row>
    <row r="53" ht="18.45" customHeight="1" spans="1:10">
      <c r="A53" s="13" t="s">
        <v>217</v>
      </c>
      <c r="B53" s="22" t="s">
        <v>91</v>
      </c>
      <c r="C53" s="15">
        <f>SUM([1]表八!I53)</f>
        <v>9846</v>
      </c>
      <c r="D53" s="17"/>
      <c r="E53" s="17"/>
      <c r="F53" s="17">
        <v>9846</v>
      </c>
      <c r="G53" s="17"/>
      <c r="H53" s="17"/>
      <c r="I53" s="17"/>
      <c r="J53" s="24" t="str">
        <f t="shared" si="1"/>
        <v/>
      </c>
    </row>
    <row r="54" ht="20.1" customHeight="1" spans="1:9">
      <c r="A54" s="22"/>
      <c r="B54" s="22"/>
      <c r="C54" s="17"/>
      <c r="D54" s="17"/>
      <c r="E54" s="17"/>
      <c r="F54" s="17"/>
      <c r="G54" s="17"/>
      <c r="H54" s="17"/>
      <c r="I54" s="17"/>
    </row>
    <row r="55" ht="20.1" customHeight="1" spans="1:9">
      <c r="A55" s="22"/>
      <c r="B55" s="22"/>
      <c r="C55" s="17"/>
      <c r="D55" s="17"/>
      <c r="E55" s="17"/>
      <c r="F55" s="17"/>
      <c r="G55" s="17"/>
      <c r="H55" s="17"/>
      <c r="I55" s="17"/>
    </row>
    <row r="56" ht="20.1" customHeight="1" spans="1:10">
      <c r="A56" s="22"/>
      <c r="B56" s="23" t="s">
        <v>253</v>
      </c>
      <c r="C56" s="15">
        <f>SUM([1]表八!I62)</f>
        <v>165270</v>
      </c>
      <c r="D56" s="15">
        <f t="shared" ref="D56:I56" si="9">SUM(D6,D10,D14,D17,D28,D34,D45,D47,D51,D52,D53)</f>
        <v>78640</v>
      </c>
      <c r="E56" s="15">
        <f t="shared" si="9"/>
        <v>1984</v>
      </c>
      <c r="F56" s="15">
        <f t="shared" si="9"/>
        <v>9846</v>
      </c>
      <c r="G56" s="15">
        <f t="shared" si="9"/>
        <v>0</v>
      </c>
      <c r="H56" s="15">
        <f t="shared" si="9"/>
        <v>74800</v>
      </c>
      <c r="I56" s="15">
        <f t="shared" si="9"/>
        <v>0</v>
      </c>
      <c r="J56" s="24" t="str">
        <f>IF(C56=SUM(D56:I56),"","分项不能于合计数")</f>
        <v/>
      </c>
    </row>
    <row r="57" ht="20.1" customHeight="1"/>
    <row r="58" ht="20.1" customHeight="1" spans="5:8">
      <c r="E58" s="24" t="str">
        <f>IF(E56=[1]表八!D65,"","表八转移支付收入不等于表十一转移支付收入安排数")</f>
        <v/>
      </c>
      <c r="F58" s="24" t="str">
        <f>IF(F56=[1]表八!D67,"","表八上年结余收入不等于表十一上年结余安排数")</f>
        <v/>
      </c>
      <c r="G58" s="24" t="str">
        <f>IF(G56=[1]表八!D68,"","表八调入资金不等于表十一调入资金安排数")</f>
        <v/>
      </c>
      <c r="H58" s="24" t="str">
        <f>IF(H56=[1]表八!D71,"","表八地方政府债务转贷收入不等于表十一政府债务资金安排数")</f>
        <v/>
      </c>
    </row>
    <row r="59" ht="20.1" customHeight="1"/>
    <row r="60" ht="20.1" customHeight="1"/>
    <row r="61" ht="20.1" customHeight="1"/>
    <row r="62" ht="20.1" customHeight="1"/>
    <row r="63" ht="20.1" customHeight="1"/>
  </sheetData>
  <autoFilter ref="A5:J53">
    <extLst/>
  </autoFilter>
  <mergeCells count="11">
    <mergeCell ref="B2:I2"/>
    <mergeCell ref="A4:A5"/>
    <mergeCell ref="B4:B5"/>
    <mergeCell ref="C4:C5"/>
    <mergeCell ref="D4:D5"/>
    <mergeCell ref="E4:E5"/>
    <mergeCell ref="F4:F5"/>
    <mergeCell ref="G4:G5"/>
    <mergeCell ref="H4:H5"/>
    <mergeCell ref="I4:I5"/>
    <mergeCell ref="J4:J5"/>
  </mergeCells>
  <printOptions horizontalCentered="1"/>
  <pageMargins left="0.47" right="0.47" top="0.59" bottom="0.47" header="0.31" footer="0.31"/>
  <pageSetup paperSize="9" scale="80"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4" sqref="K14"/>
    </sheetView>
  </sheetViews>
  <sheetFormatPr defaultColWidth="9" defaultRowHeight="27" customHeight="1" outlineLevelCol="6"/>
  <cols>
    <col min="1" max="1" width="19" customWidth="1"/>
    <col min="4" max="4" width="12.625"/>
    <col min="5" max="5" width="17.125" customWidth="1"/>
  </cols>
  <sheetData>
    <row r="1" customHeight="1" spans="2:5">
      <c r="B1" t="s">
        <v>662</v>
      </c>
      <c r="C1" t="s">
        <v>663</v>
      </c>
      <c r="E1" t="s">
        <v>664</v>
      </c>
    </row>
    <row r="2" customHeight="1" spans="1:7">
      <c r="A2" t="s">
        <v>665</v>
      </c>
      <c r="B2">
        <v>37740</v>
      </c>
      <c r="C2">
        <v>29817</v>
      </c>
      <c r="D2" s="1">
        <f>C2/51875*61525</f>
        <v>35363.6804819277</v>
      </c>
      <c r="E2" s="1">
        <f>B2-D2</f>
        <v>2376.31951807229</v>
      </c>
      <c r="G2">
        <v>2376</v>
      </c>
    </row>
    <row r="3" customHeight="1" spans="1:7">
      <c r="A3" t="s">
        <v>666</v>
      </c>
      <c r="B3">
        <v>10146</v>
      </c>
      <c r="C3">
        <v>5025</v>
      </c>
      <c r="D3" s="1">
        <f t="shared" ref="D3:D21" si="0">C3/51875*61525</f>
        <v>5959.77108433735</v>
      </c>
      <c r="E3" s="1">
        <f>B3-D3</f>
        <v>4186.22891566265</v>
      </c>
      <c r="G3">
        <v>4187</v>
      </c>
    </row>
    <row r="4" customHeight="1" spans="1:7">
      <c r="A4" t="s">
        <v>667</v>
      </c>
      <c r="B4">
        <v>2500</v>
      </c>
      <c r="C4">
        <v>1116</v>
      </c>
      <c r="D4" s="1">
        <f t="shared" si="0"/>
        <v>1323.60289156627</v>
      </c>
      <c r="E4" s="1">
        <f t="shared" ref="E4:E21" si="1">B4-D4</f>
        <v>1176.39710843373</v>
      </c>
      <c r="G4">
        <v>1177</v>
      </c>
    </row>
    <row r="5" customHeight="1" spans="1:7">
      <c r="A5" t="s">
        <v>668</v>
      </c>
      <c r="B5">
        <v>750</v>
      </c>
      <c r="D5" s="1">
        <f t="shared" si="0"/>
        <v>0</v>
      </c>
      <c r="E5" s="1">
        <f t="shared" si="1"/>
        <v>750</v>
      </c>
      <c r="G5">
        <v>750</v>
      </c>
    </row>
    <row r="6" customHeight="1" spans="1:7">
      <c r="A6" t="s">
        <v>669</v>
      </c>
      <c r="B6">
        <v>3774</v>
      </c>
      <c r="C6">
        <v>2112</v>
      </c>
      <c r="D6" s="1">
        <f t="shared" si="0"/>
        <v>2504.88289156627</v>
      </c>
      <c r="E6" s="1">
        <f t="shared" si="1"/>
        <v>1269.11710843373</v>
      </c>
      <c r="G6">
        <v>1269</v>
      </c>
    </row>
    <row r="7" customHeight="1" spans="1:7">
      <c r="A7" t="s">
        <v>670</v>
      </c>
      <c r="B7">
        <v>4000</v>
      </c>
      <c r="C7">
        <v>869</v>
      </c>
      <c r="D7" s="1">
        <f t="shared" si="0"/>
        <v>1030.65493975904</v>
      </c>
      <c r="E7" s="1">
        <f t="shared" si="1"/>
        <v>2969.34506024096</v>
      </c>
      <c r="G7">
        <v>2969</v>
      </c>
    </row>
    <row r="8" customHeight="1" spans="1:7">
      <c r="A8" t="s">
        <v>671</v>
      </c>
      <c r="B8">
        <v>795</v>
      </c>
      <c r="C8">
        <v>585</v>
      </c>
      <c r="D8" s="1">
        <f t="shared" si="0"/>
        <v>693.824096385542</v>
      </c>
      <c r="E8" s="1">
        <f t="shared" si="1"/>
        <v>101.175903614458</v>
      </c>
      <c r="G8">
        <v>101</v>
      </c>
    </row>
    <row r="9" customHeight="1" spans="1:7">
      <c r="A9" t="s">
        <v>672</v>
      </c>
      <c r="B9">
        <v>6261</v>
      </c>
      <c r="C9">
        <v>4848</v>
      </c>
      <c r="D9" s="1">
        <f t="shared" si="0"/>
        <v>5749.84481927711</v>
      </c>
      <c r="E9" s="1">
        <f t="shared" si="1"/>
        <v>511.155180722892</v>
      </c>
      <c r="G9">
        <v>511</v>
      </c>
    </row>
    <row r="10" customHeight="1" spans="1:7">
      <c r="A10" t="s">
        <v>673</v>
      </c>
      <c r="B10">
        <v>7545</v>
      </c>
      <c r="C10">
        <v>1745</v>
      </c>
      <c r="D10" s="1">
        <f t="shared" si="0"/>
        <v>2069.61204819277</v>
      </c>
      <c r="E10" s="1">
        <f t="shared" si="1"/>
        <v>5475.38795180723</v>
      </c>
      <c r="G10">
        <v>5475</v>
      </c>
    </row>
    <row r="11" customHeight="1" spans="1:7">
      <c r="A11" t="s">
        <v>674</v>
      </c>
      <c r="B11">
        <v>8043</v>
      </c>
      <c r="C11">
        <v>2730</v>
      </c>
      <c r="D11" s="1">
        <f t="shared" si="0"/>
        <v>3237.84578313253</v>
      </c>
      <c r="E11" s="1">
        <f t="shared" si="1"/>
        <v>4805.15421686747</v>
      </c>
      <c r="G11">
        <v>4805</v>
      </c>
    </row>
    <row r="12" customHeight="1" spans="1:7">
      <c r="A12" t="s">
        <v>675</v>
      </c>
      <c r="B12">
        <v>16991</v>
      </c>
      <c r="C12">
        <v>652</v>
      </c>
      <c r="D12" s="1">
        <f t="shared" si="0"/>
        <v>773.287710843373</v>
      </c>
      <c r="E12" s="1">
        <f t="shared" si="1"/>
        <v>16217.7122891566</v>
      </c>
      <c r="G12">
        <v>16218</v>
      </c>
    </row>
    <row r="13" customHeight="1" spans="1:7">
      <c r="A13" t="s">
        <v>676</v>
      </c>
      <c r="B13">
        <v>10000</v>
      </c>
      <c r="D13" s="1">
        <f t="shared" si="0"/>
        <v>0</v>
      </c>
      <c r="E13" s="1">
        <f t="shared" si="1"/>
        <v>10000</v>
      </c>
      <c r="G13">
        <v>10000</v>
      </c>
    </row>
    <row r="14" customHeight="1" spans="1:7">
      <c r="A14" t="s">
        <v>677</v>
      </c>
      <c r="B14">
        <v>50</v>
      </c>
      <c r="C14">
        <v>14</v>
      </c>
      <c r="D14" s="1">
        <f t="shared" si="0"/>
        <v>16.6043373493976</v>
      </c>
      <c r="E14" s="1">
        <f t="shared" si="1"/>
        <v>33.3956626506024</v>
      </c>
      <c r="F14">
        <v>55089</v>
      </c>
      <c r="G14">
        <v>33</v>
      </c>
    </row>
    <row r="15" customHeight="1" spans="1:7">
      <c r="A15" t="s">
        <v>678</v>
      </c>
      <c r="B15">
        <v>3355</v>
      </c>
      <c r="D15" s="1">
        <f t="shared" si="0"/>
        <v>0</v>
      </c>
      <c r="E15" s="1">
        <f t="shared" si="1"/>
        <v>3355</v>
      </c>
      <c r="G15">
        <v>3355</v>
      </c>
    </row>
    <row r="16" customHeight="1" spans="1:7">
      <c r="A16" t="s">
        <v>679</v>
      </c>
      <c r="B16">
        <v>6000</v>
      </c>
      <c r="D16" s="1">
        <f t="shared" si="0"/>
        <v>0</v>
      </c>
      <c r="E16" s="1">
        <f t="shared" si="1"/>
        <v>6000</v>
      </c>
      <c r="G16">
        <v>6000</v>
      </c>
    </row>
    <row r="17" customHeight="1" spans="1:7">
      <c r="A17" s="2" t="s">
        <v>680</v>
      </c>
      <c r="B17">
        <v>18011</v>
      </c>
      <c r="C17">
        <v>1114</v>
      </c>
      <c r="D17" s="1">
        <f t="shared" si="0"/>
        <v>1321.23084337349</v>
      </c>
      <c r="E17" s="1">
        <f t="shared" si="1"/>
        <v>16689.7691566265</v>
      </c>
      <c r="G17">
        <v>16690</v>
      </c>
    </row>
    <row r="18" customHeight="1" spans="1:7">
      <c r="A18" t="s">
        <v>681</v>
      </c>
      <c r="B18">
        <v>100</v>
      </c>
      <c r="D18" s="1">
        <f t="shared" si="0"/>
        <v>0</v>
      </c>
      <c r="E18" s="1">
        <f t="shared" si="1"/>
        <v>100</v>
      </c>
      <c r="G18">
        <v>100</v>
      </c>
    </row>
    <row r="19" customHeight="1" spans="1:7">
      <c r="A19" t="s">
        <v>682</v>
      </c>
      <c r="B19">
        <v>650</v>
      </c>
      <c r="D19" s="1">
        <f t="shared" si="0"/>
        <v>0</v>
      </c>
      <c r="E19" s="1">
        <f t="shared" si="1"/>
        <v>650</v>
      </c>
      <c r="G19">
        <v>650</v>
      </c>
    </row>
    <row r="20" customHeight="1" spans="1:7">
      <c r="A20" t="s">
        <v>683</v>
      </c>
      <c r="B20">
        <v>15000</v>
      </c>
      <c r="C20">
        <v>634</v>
      </c>
      <c r="D20" s="1">
        <f t="shared" si="0"/>
        <v>751.939277108434</v>
      </c>
      <c r="E20" s="1">
        <f t="shared" si="1"/>
        <v>14248.0607228916</v>
      </c>
      <c r="G20">
        <v>14248</v>
      </c>
    </row>
    <row r="21" customHeight="1" spans="1:7">
      <c r="A21" s="2" t="s">
        <v>684</v>
      </c>
      <c r="B21">
        <v>3424</v>
      </c>
      <c r="C21">
        <v>614</v>
      </c>
      <c r="D21" s="1">
        <f t="shared" si="0"/>
        <v>728.218795180723</v>
      </c>
      <c r="E21" s="1">
        <f t="shared" si="1"/>
        <v>2695.78120481928</v>
      </c>
      <c r="G21">
        <v>2696</v>
      </c>
    </row>
    <row r="22" customHeight="1" spans="2:7">
      <c r="B22">
        <f t="shared" ref="B22:G22" si="2">SUM(B2:B21)</f>
        <v>155135</v>
      </c>
      <c r="C22">
        <f t="shared" si="2"/>
        <v>51875</v>
      </c>
      <c r="D22" s="1">
        <f t="shared" si="2"/>
        <v>61525</v>
      </c>
      <c r="E22" s="1">
        <f t="shared" si="2"/>
        <v>93610</v>
      </c>
      <c r="F22" s="1">
        <f t="shared" si="2"/>
        <v>55089</v>
      </c>
      <c r="G22" s="1">
        <f t="shared" si="2"/>
        <v>93610</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7</vt:i4>
      </vt:variant>
    </vt:vector>
  </HeadingPairs>
  <TitlesOfParts>
    <vt:vector size="7" baseType="lpstr">
      <vt:lpstr>地方政府专项债务限额及余额情况表</vt:lpstr>
      <vt:lpstr>政府性基金收入表</vt:lpstr>
      <vt:lpstr>政府性基金支出表</vt:lpstr>
      <vt:lpstr>政府性基金预算本级收支表</vt:lpstr>
      <vt:lpstr>政府性基金转移支付表</vt:lpstr>
      <vt:lpstr>政府性基金资金来源表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dcterms:created xsi:type="dcterms:W3CDTF">2008-03-20T07:01:00Z</dcterms:created>
  <cp:lastPrinted>2020-03-20T03:51:00Z</cp:lastPrinted>
  <dcterms:modified xsi:type="dcterms:W3CDTF">2022-08-29T08:53:43Z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77F284061AE846AEBC72ADCEB7E193DA</vt:lpwstr>
  </property>
</Properties>
</file>